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ba6e805e2443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ynthese" sheetId="1" r:id="R525ca92b619340d6"/>
    <x:sheet xmlns:r="http://schemas.openxmlformats.org/officeDocument/2006/relationships" name="Rapprochement" sheetId="2" r:id="Rdab512a27b3d4d66"/>
    <x:sheet xmlns:r="http://schemas.openxmlformats.org/officeDocument/2006/relationships" name="Heures" sheetId="3" r:id="R28ecf6a6687c43a3"/>
    <x:sheet xmlns:r="http://schemas.openxmlformats.org/officeDocument/2006/relationships" name="Factures" sheetId="4" r:id="Ra338352185554cb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yyyy-mm-dd"/>
    <x:numFmt numFmtId="201" formatCode="0.00"/>
    <x:numFmt numFmtId="202" formatCode="#,##0.00"/>
  </x:numFmts>
  <x:fonts count="7">
    <x:font>
      <x:sz val="11"/>
      <x:name val="Carlito"/>
    </x:font>
    <x:font>
      <x:sz val="11"/>
      <x:color rgb="FF233747"/>
      <x:name val="Arial"/>
    </x:font>
    <x:font>
      <x:b/>
      <x:sz val="16"/>
      <x:color rgb="FF203444"/>
      <x:name val="Arial"/>
    </x:font>
    <x:font>
      <x:i/>
      <x:sz val="11"/>
      <x:color rgb="FF61717C"/>
      <x:name val="Arial"/>
    </x:font>
    <x:font>
      <x:b/>
      <x:sz val="11"/>
      <x:color rgb="FFFFFFFF"/>
      <x:name val="Arial"/>
    </x:font>
    <x:font>
      <x:b/>
      <x:sz val="11"/>
      <x:color rgb="FF233747"/>
      <x:name val="Arial"/>
    </x:font>
    <x:font>
      <x:b/>
      <x:sz val="14"/>
      <x:color rgb="FF233747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03444"/>
      </x:patternFill>
    </x:fill>
    <x:fill>
      <x:patternFill patternType="solid">
        <x:fgColor rgb="FFFFF1CB"/>
      </x:patternFill>
    </x:fill>
    <x:fill>
      <x:patternFill patternType="solid">
        <x:fgColor rgb="FFFFF8E5"/>
      </x:patternFill>
    </x:fill>
  </x:fills>
  <x:borders count="1">
    <x:border/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horizontal="right"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4">
    <x:dxf>
      <x:font>
        <x:b/>
        <x:color rgb="FF9C3219"/>
      </x:font>
      <x:fill>
        <x:patternFill patternType="solid">
          <x:bgColor rgb="FFFCE6DE"/>
        </x:patternFill>
      </x:fill>
    </x:dxf>
    <x:dxf>
      <x:font>
        <x:b/>
        <x:color rgb="FF9C3219"/>
      </x:font>
      <x:fill>
        <x:patternFill patternType="solid">
          <x:bgColor rgb="FFFCE6DE"/>
        </x:patternFill>
      </x:fill>
    </x:dxf>
    <x:dxf>
      <x:font>
        <x:b/>
        <x:color rgb="FF9C3219"/>
      </x:font>
      <x:fill>
        <x:patternFill patternType="solid">
          <x:bgColor rgb="FFFCE6DE"/>
        </x:patternFill>
      </x:fill>
    </x:dxf>
    <x:dxf>
      <x:font>
        <x:color rgb="FF9C3219"/>
      </x:font>
      <x:fill>
        <x:patternFill patternType="solid">
          <x:bgColor rgb="FFFCE6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08fc2b8beb4195" /><Relationship Type="http://schemas.openxmlformats.org/officeDocument/2006/relationships/theme" Target="/xl/theme/theme1.xml" Id="Re5be38cff694443a" /><Relationship Type="http://schemas.openxmlformats.org/officeDocument/2006/relationships/sharedStrings" Target="/xl/sharedStrings.xml" Id="R247f184fe6444546" /><Relationship Type="http://schemas.openxmlformats.org/officeDocument/2006/relationships/worksheet" Target="/xl/worksheets/sheet1.xml" Id="R525ca92b619340d6" /><Relationship Type="http://schemas.openxmlformats.org/officeDocument/2006/relationships/worksheet" Target="/xl/worksheets/sheet2.xml" Id="Rdab512a27b3d4d66" /><Relationship Type="http://schemas.openxmlformats.org/officeDocument/2006/relationships/worksheet" Target="/xl/worksheets/sheet3.xml" Id="R28ecf6a6687c43a3" /><Relationship Type="http://schemas.openxmlformats.org/officeDocument/2006/relationships/worksheet" Target="/xl/worksheets/sheet4.xml" Id="Ra338352185554cb4" /></Relationships>
</file>

<file path=xl/tables/table1.xml><?xml version="1.0" encoding="utf-8"?>
<x:table xmlns:x="http://schemas.openxmlformats.org/spreadsheetml/2006/main" id="3" name="RapprochementMissions" displayName="RapprochementMissions" ref="A7:W130" headerRowCount="1" totalsRowCount="0" totalsRowShown="0">
  <x:tableColumns count="23">
    <x:tableColumn id="1" name="Mission"/>
    <x:tableColumn id="2" name="Agence"/>
    <x:tableColumn id="3" name="Conclusion"/>
    <x:tableColumn id="4" name="Motifs cumulés"/>
    <x:tableColumn id="5" name="Attendu CHF"/>
    <x:tableColumn id="6" name="Reçu CHF"/>
    <x:tableColumn id="7" name="Écart CHF"/>
    <x:tableColumn id="8" name="Suivi manuel"/>
    <x:tableColumn id="9" name="Action / référence"/>
    <x:tableColumn id="10" name="Responsable"/>
    <x:tableColumn id="11" name="Nb relevés"/>
    <x:tableColumn id="12" name="Nb lignes facture"/>
    <x:tableColumn id="13" name="Heures relevées"/>
    <x:tableColumn id="14" name="Tarif convenu"/>
    <x:tableColumn id="15" name="Validation"/>
    <x:tableColumn id="16" name="Pièces absentes"/>
    <x:tableColumn id="17" name="Heures facturées"/>
    <x:tableColumn id="18" name="Tarifs différents"/>
    <x:tableColumn id="19" name="Calculs incohérents"/>
    <x:tableColumn id="20" name="Clés dupliquées"/>
    <x:tableColumn id="21" name="Sources incomplètes"/>
    <x:tableColumn id="22" name="Agences différentes"/>
    <x:tableColumn id="23" name="Collaborateur fictif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1" name="SourceHeures" displayName="SourceHeures" ref="A7:H127" headerRowCount="1" totalsRowCount="0" totalsRowShown="0">
  <x:tableColumns count="8">
    <x:tableColumn id="1" name="Mission"/>
    <x:tableColumn id="2" name="Agence"/>
    <x:tableColumn id="3" name="Date mission"/>
    <x:tableColumn id="4" name="Service"/>
    <x:tableColumn id="5" name="Heures"/>
    <x:tableColumn id="6" name="Tarif CHF/h"/>
    <x:tableColumn id="7" name="Validées ?"/>
    <x:tableColumn id="8" name="Collaborateur fictif"/>
  </x:tableColumns>
  <x:tableStyleInfo name="TableStyleLight1" showFirstColumn="0" showLastColumn="0" showRowStripes="1" showColumnStripes="0"/>
</x:table>
</file>

<file path=xl/tables/table3.xml><?xml version="1.0" encoding="utf-8"?>
<x:table xmlns:x="http://schemas.openxmlformats.org/spreadsheetml/2006/main" id="2" name="SourceFactures" displayName="SourceFactures" ref="A7:K131" headerRowCount="1" totalsRowCount="0" totalsRowShown="0">
  <x:tableColumns count="11">
    <x:tableColumn id="1" name="Facture-ligne"/>
    <x:tableColumn id="2" name="Mission"/>
    <x:tableColumn id="3" name="Agence"/>
    <x:tableColumn id="4" name="Heures facturées"/>
    <x:tableColumn id="5" name="Tarif CHF/h"/>
    <x:tableColumn id="6" name="Montant reçu CHF"/>
    <x:tableColumn id="7" name="Pièce reçue ?"/>
    <x:tableColumn id="8" name="Erreur montant"/>
    <x:tableColumn id="9" name="Clé dupliquée"/>
    <x:tableColumn id="10" name="Entrée incomplète"/>
    <x:tableColumn id="11" name="Collaborateur fictif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818677ff84c44d60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bf86162f33ae4445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c7d39eb3a2894d85" /></Relationships>
</file>

<file path=xl/worksheets/sheet1.xml><?xml version="1.0" encoding="utf-8"?>
<x:worksheet xmlns:x="http://schemas.openxmlformats.org/spreadsheetml/2006/main">
  <x:sheetPr>
    <x:tabColor rgb="FF203444"/>
  </x:sheetPr>
  <x:sheetViews>
    <x:sheetView showGridLines="0" workbookViewId="0"/>
  </x:sheetViews>
  <x:sheetFormatPr defaultRowHeight="15"/>
  <x:cols>
    <x:col min="1" max="1" width="36" hidden="0" customWidth="1"/>
    <x:col min="2" max="2" width="22" hidden="0" customWidth="1"/>
    <x:col min="3" max="3" width="14" hidden="0" customWidth="1"/>
    <x:col min="4" max="4" width="32" hidden="0" customWidth="1"/>
    <x:col min="5" max="5" width="22" hidden="0" customWidth="1"/>
    <x:col min="6" max="6" width="8" hidden="0" customWidth="1"/>
    <x:col min="7" max="7" width="8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</x:row>
    <x:row r="2" ht="25" customHeight="1">
      <x:c r="A2" s="3" t="str">
        <x:v>Contrôle de facturation des missions</x:v>
      </x:c>
      <x:c r="B2" s="2"/>
      <x:c r="C2" s="2"/>
      <x:c r="D2" s="2"/>
      <x:c r="E2" s="2"/>
      <x:c r="F2" s="2"/>
      <x:c r="G2" s="2"/>
    </x:row>
    <x:row r="3" ht="25" customHeight="1">
      <x:c r="A3" s="4" t="str">
        <x:v>Démonstration fictive. Août 2026. Montants hors taxes, en CHF.</x:v>
      </x:c>
      <x:c r="B3" s="2"/>
      <x:c r="C3" s="2"/>
      <x:c r="D3" s="2"/>
      <x:c r="E3" s="2"/>
      <x:c r="F3" s="2"/>
      <x:c r="G3" s="2"/>
    </x:row>
    <x:row r="4" ht="25" customHeight="1">
      <x:c r="A4" s="2"/>
      <x:c r="B4" s="2"/>
      <x:c r="C4" s="2"/>
      <x:c r="D4" s="2"/>
      <x:c r="E4" s="2"/>
      <x:c r="F4" s="2"/>
      <x:c r="G4" s="2"/>
    </x:row>
    <x:row r="5" ht="32" customHeight="1">
      <x:c r="A5" s="7" t="str">
        <x:v>Situation du rapprochement</x:v>
      </x:c>
      <x:c r="B5" s="7" t="str">
        <x:v>Nombre</x:v>
      </x:c>
      <x:c r="C5" s="2"/>
      <x:c r="D5" s="7" t="str">
        <x:v>Montants reçus</x:v>
      </x:c>
      <x:c r="E5" s="7" t="str">
        <x:v>CHF</x:v>
      </x:c>
      <x:c r="F5" s="2"/>
      <x:c r="G5" s="2"/>
    </x:row>
    <x:row r="6" ht="25" customHeight="1">
      <x:c r="A6" s="2" t="str">
        <x:v>Missions concordantes</x:v>
      </x:c>
      <x:c r="B6" s="2" t="n">
        <x:f>COUNTIFS('Rapprochement'!$C$8:$C$130,"Concordant")</x:f>
        <x:v>100</x:v>
      </x:c>
      <x:c r="C6" s="2"/>
      <x:c r="D6" s="2" t="str">
        <x:v>Total brut reçu</x:v>
      </x:c>
      <x:c r="E6" s="11" t="n">
        <x:f>SUM('Rapprochement'!$F$8:$F$130)</x:f>
        <x:v>61386.5</x:v>
      </x:c>
      <x:c r="F6" s="2"/>
      <x:c r="G6" s="2"/>
    </x:row>
    <x:row r="7" ht="25" customHeight="1">
      <x:c r="A7" s="2" t="str">
        <x:v>Références à traiter</x:v>
      </x:c>
      <x:c r="B7" s="2" t="n">
        <x:f>COUNTIFS('Rapprochement'!$C$8:$C$130,"À traiter")</x:f>
        <x:v>23</x:v>
      </x:c>
      <x:c r="C7" s="2"/>
      <x:c r="D7" s="2" t="str">
        <x:v>Missions concordantes</x:v>
      </x:c>
      <x:c r="E7" s="11" t="n">
        <x:f>SUMIFS('Rapprochement'!$F$8:$F$130,'Rapprochement'!$C$8:$C$130,"Concordant")</x:f>
        <x:v>50410</x:v>
      </x:c>
      <x:c r="F7" s="2"/>
      <x:c r="G7" s="2"/>
    </x:row>
    <x:row r="8" ht="25" customHeight="1">
      <x:c r="A8" s="2" t="str">
        <x:v>Factures attendues</x:v>
      </x:c>
      <x:c r="B8" s="2" t="n">
        <x:f>COUNTIFS('Rapprochement'!$L$8:$L$130,0)</x:f>
        <x:v>4</x:v>
      </x:c>
      <x:c r="C8" s="2"/>
      <x:c r="D8" s="2" t="str">
        <x:v>Références à traiter</x:v>
      </x:c>
      <x:c r="E8" s="11" t="n">
        <x:f>SUMIFS('Rapprochement'!$F$8:$F$130,'Rapprochement'!$C$8:$C$130,"À traiter")</x:f>
        <x:v>10976.5</x:v>
      </x:c>
      <x:c r="F8" s="2"/>
      <x:c r="G8" s="2"/>
    </x:row>
    <x:row r="9" ht="25" customHeight="1">
      <x:c r="A9" s="2" t="str">
        <x:v>Missions inconnues</x:v>
      </x:c>
      <x:c r="B9" s="2" t="n">
        <x:f>COUNTIFS('Rapprochement'!$K$8:$K$130,0)</x:f>
        <x:v>3</x:v>
      </x:c>
      <x:c r="C9" s="2"/>
      <x:c r="D9" s="2" t="str">
        <x:v>Écart net comparable</x:v>
      </x:c>
      <x:c r="E9" s="11" t="n">
        <x:f>SUM('Rapprochement'!$G$8:$G$130)</x:f>
        <x:v>1231.5</x:v>
      </x:c>
      <x:c r="F9" s="2"/>
      <x:c r="G9" s="2"/>
    </x:row>
    <x:row r="10" ht="25" customHeight="1">
      <x:c r="A10" s="2"/>
      <x:c r="B10" s="2"/>
      <x:c r="C10" s="2"/>
      <x:c r="D10" s="2"/>
      <x:c r="E10" s="2"/>
      <x:c r="F10" s="2"/>
      <x:c r="G10" s="2"/>
    </x:row>
    <x:row r="11" ht="25" customHeight="1">
      <x:c r="A11" s="2" t="str">
        <x:v>Le reçu à traiter n’est pas une perte : pièces, écarts et doublons doivent être examinés.</x:v>
      </x:c>
      <x:c r="B11" s="2"/>
      <x:c r="C11" s="2"/>
      <x:c r="D11" s="2"/>
      <x:c r="E11" s="2"/>
      <x:c r="F11" s="2"/>
      <x:c r="G11" s="2"/>
    </x:row>
    <x:row r="12" ht="25" customHeight="1">
      <x:c r="A12" s="2" t="str">
        <x:v>Écart net : facturé moins attendu, uniquement lorsque les deux montants sont disponibles.</x:v>
      </x:c>
      <x:c r="B12" s="2"/>
      <x:c r="C12" s="2"/>
      <x:c r="D12" s="2"/>
      <x:c r="E12" s="2"/>
      <x:c r="F12" s="2"/>
      <x:c r="G12" s="2"/>
    </x:row>
    <x:row r="13" ht="25" customHeight="1">
      <x:c r="A13" s="2"/>
      <x:c r="B13" s="2"/>
      <x:c r="C13" s="2"/>
      <x:c r="D13" s="2"/>
      <x:c r="E13" s="2"/>
      <x:c r="F13" s="2"/>
      <x:c r="G13" s="2"/>
    </x:row>
    <x:row r="14" ht="32" customHeight="1">
      <x:c r="A14" s="7" t="str">
        <x:v>Agence</x:v>
      </x:c>
      <x:c r="B14" s="7" t="str">
        <x:v>Références</x:v>
      </x:c>
      <x:c r="C14" s="7" t="str">
        <x:v>À traiter</x:v>
      </x:c>
      <x:c r="D14" s="7" t="str">
        <x:v>Reçu CHF</x:v>
      </x:c>
      <x:c r="E14" s="7" t="str">
        <x:v>À traiter CHF</x:v>
      </x:c>
      <x:c r="F14" s="2"/>
      <x:c r="G14" s="2"/>
    </x:row>
    <x:row r="15" ht="25" customHeight="1">
      <x:c r="A15" s="2" t="str">
        <x:v>Alpélia Intérim</x:v>
      </x:c>
      <x:c r="B15" s="2" t="n">
        <x:f>COUNTIFS('Rapprochement'!$B$8:$B$130,A15)</x:f>
        <x:v>41</x:v>
      </x:c>
      <x:c r="C15" s="2" t="n">
        <x:f>COUNTIFS('Rapprochement'!$B$8:$B$130,A15,'Rapprochement'!$C$8:$C$130,"À traiter")</x:f>
        <x:v>7</x:v>
      </x:c>
      <x:c r="D15" s="11" t="n">
        <x:f>SUMIFS('Rapprochement'!$F$8:$F$130,'Rapprochement'!$B$8:$B$130,A15)</x:f>
        <x:v>21334.5</x:v>
      </x:c>
      <x:c r="E15" s="11" t="n">
        <x:f>SUMIFS('Rapprochement'!$F$8:$F$130,'Rapprochement'!$B$8:$B$130,A15,'Rapprochement'!$C$8:$C$130,"À traiter")</x:f>
        <x:v>4269.5</x:v>
      </x:c>
      <x:c r="F15" s="2"/>
      <x:c r="G15" s="2"/>
    </x:row>
    <x:row r="16" ht="25" customHeight="1">
      <x:c r="A16" s="2" t="str">
        <x:v>Lumévia Personnel</x:v>
      </x:c>
      <x:c r="B16" s="2" t="n">
        <x:f>COUNTIFS('Rapprochement'!$B$8:$B$130,A16)</x:f>
        <x:v>41</x:v>
      </x:c>
      <x:c r="C16" s="2" t="n">
        <x:f>COUNTIFS('Rapprochement'!$B$8:$B$130,A16,'Rapprochement'!$C$8:$C$130,"À traiter")</x:f>
        <x:v>8</x:v>
      </x:c>
      <x:c r="D16" s="11" t="n">
        <x:f>SUMIFS('Rapprochement'!$F$8:$F$130,'Rapprochement'!$B$8:$B$130,A16)</x:f>
        <x:v>19600</x:v>
      </x:c>
      <x:c r="E16" s="11" t="n">
        <x:f>SUMIFS('Rapprochement'!$F$8:$F$130,'Rapprochement'!$B$8:$B$130,A16,'Rapprochement'!$C$8:$C$130,"À traiter")</x:f>
        <x:v>3015</x:v>
      </x:c>
      <x:c r="F16" s="2"/>
      <x:c r="G16" s="2"/>
    </x:row>
    <x:row r="17" ht="25" customHeight="1">
      <x:c r="A17" s="2" t="str">
        <x:v>Orivelle Placement</x:v>
      </x:c>
      <x:c r="B17" s="2" t="n">
        <x:f>COUNTIFS('Rapprochement'!$B$8:$B$130,A17)</x:f>
        <x:v>41</x:v>
      </x:c>
      <x:c r="C17" s="2" t="n">
        <x:f>COUNTIFS('Rapprochement'!$B$8:$B$130,A17,'Rapprochement'!$C$8:$C$130,"À traiter")</x:f>
        <x:v>8</x:v>
      </x:c>
      <x:c r="D17" s="11" t="n">
        <x:f>SUMIFS('Rapprochement'!$F$8:$F$130,'Rapprochement'!$B$8:$B$130,A17)</x:f>
        <x:v>20452</x:v>
      </x:c>
      <x:c r="E17" s="11" t="n">
        <x:f>SUMIFS('Rapprochement'!$F$8:$F$130,'Rapprochement'!$B$8:$B$130,A17,'Rapprochement'!$C$8:$C$130,"À traiter")</x:f>
        <x:v>3692</x:v>
      </x:c>
      <x:c r="F17" s="2"/>
      <x:c r="G17" s="2"/>
    </x:row>
    <x:row r="18" ht="25" customHeight="1">
      <x:c r="A18" s="2"/>
      <x:c r="B18" s="2"/>
      <x:c r="C18" s="2"/>
      <x:c r="D18" s="2"/>
      <x:c r="E18" s="2"/>
      <x:c r="F18" s="2"/>
      <x:c r="G18" s="2"/>
    </x:row>
    <x:row r="19" ht="25" customHeight="1">
      <x:c r="A19" s="2"/>
      <x:c r="B19" s="2"/>
      <x:c r="C19" s="2"/>
      <x:c r="D19" s="2"/>
      <x:c r="E19" s="2"/>
      <x:c r="F19" s="2"/>
      <x:c r="G19" s="2"/>
    </x:row>
    <x:row r="20" ht="32" customHeight="1">
      <x:c r="A20" s="7" t="str">
        <x:v>Contrôles de couverture</x:v>
      </x:c>
      <x:c r="B20" s="7" t="str">
        <x:v>Écart attendu : 0</x:v>
      </x:c>
      <x:c r="C20" s="2"/>
      <x:c r="D20" s="7" t="str">
        <x:v>Suivi des corrections</x:v>
      </x:c>
      <x:c r="E20" s="7" t="str">
        <x:v>Nombre</x:v>
      </x:c>
      <x:c r="F20" s="2"/>
      <x:c r="G20" s="2"/>
    </x:row>
    <x:row r="21" ht="25" customHeight="1">
      <x:c r="A21" s="2" t="str">
        <x:v>Total reçu moins rapprochement</x:v>
      </x:c>
      <x:c r="B21" s="2" t="n">
        <x:f>ROUND(SUM('Factures'!$F$8:$F$131)-SUM('Rapprochement'!$F$8:$F$130),2)</x:f>
        <x:v>0</x:v>
      </x:c>
      <x:c r="C21" s="2"/>
      <x:c r="D21" s="2" t="str">
        <x:v>En cours</x:v>
      </x:c>
      <x:c r="E21" s="2" t="n">
        <x:f>COUNTIFS('Rapprochement'!$H$8:$H$130,"En cours")</x:f>
        <x:v>0</x:v>
      </x:c>
      <x:c r="F21" s="2"/>
      <x:c r="G21" s="2"/>
    </x:row>
    <x:row r="22" ht="25" customHeight="1">
      <x:c r="A22" s="2" t="str">
        <x:v>Lignes factures non rapprochées</x:v>
      </x:c>
      <x:c r="B22" s="2" t="n">
        <x:f>COUNTA('Factures'!$B$8:$B$131)-SUM('Rapprochement'!$L$8:$L$130)</x:f>
        <x:v>0</x:v>
      </x:c>
      <x:c r="C22" s="2"/>
      <x:c r="D22" s="2" t="str">
        <x:v>Clôtures avec anomalie</x:v>
      </x:c>
      <x:c r="E22" s="2" t="n">
        <x:f>COUNTIFS('Rapprochement'!$H$8:$H$130,"Clôturé",'Rapprochement'!$C$8:$C$130,"À traiter")</x:f>
        <x:v>0</x:v>
      </x:c>
      <x:c r="F22" s="2"/>
      <x:c r="G22" s="2"/>
    </x:row>
    <x:row r="23" ht="25" customHeight="1">
      <x:c r="A23" s="2" t="str">
        <x:v>Relevés non rapprochés</x:v>
      </x:c>
      <x:c r="B23" s="2" t="n">
        <x:f>COUNTA('Heures'!$A$8:$A$127)-SUM('Rapprochement'!$K$8:$K$130)</x:f>
        <x:v>0</x:v>
      </x:c>
      <x:c r="C23" s="2"/>
      <x:c r="D23" s="2" t="str">
        <x:v>Références sans calcul attendu</x:v>
      </x:c>
      <x:c r="E23" s="2" t="n">
        <x:f>COUNTIFS('Rapprochement'!$E$8:$E$130,"n.a.")</x:f>
        <x:v>5</x:v>
      </x:c>
      <x:c r="F23" s="2"/>
      <x:c r="G23" s="2"/>
    </x:row>
    <x:row r="24" ht="25" customHeight="1">
      <x:c r="A24" s="2"/>
      <x:c r="B24" s="2"/>
      <x:c r="C24" s="2"/>
      <x:c r="D24" s="2"/>
      <x:c r="E24" s="2"/>
      <x:c r="F24" s="2"/>
      <x:c r="G24" s="2"/>
    </x:row>
    <x:row r="25" ht="25" customHeight="1">
      <x:c r="A25" s="2"/>
      <x:c r="B25" s="2"/>
      <x:c r="C25" s="2"/>
      <x:c r="D25" s="2"/>
      <x:c r="E25" s="2"/>
      <x:c r="F25" s="2"/>
      <x:c r="G25" s="2"/>
    </x:row>
    <x:row r="26" ht="25" customHeight="1">
      <x:c r="A26" s="17" t="str">
        <x:v>Comment traiter un écart</x:v>
      </x:c>
      <x:c r="B26" s="2"/>
      <x:c r="C26" s="2"/>
      <x:c r="D26" s="2"/>
      <x:c r="E26" s="2"/>
      <x:c r="F26" s="2"/>
      <x:c r="G26" s="2"/>
    </x:row>
    <x:row r="27" ht="25" customHeight="1">
      <x:c r="A27" s="2"/>
      <x:c r="B27" s="2"/>
      <x:c r="C27" s="2"/>
      <x:c r="D27" s="2"/>
      <x:c r="E27" s="2"/>
      <x:c r="F27" s="2"/>
      <x:c r="G27" s="2"/>
    </x:row>
    <x:row r="28" ht="25" customHeight="1">
      <x:c r="A28" s="2" t="str">
        <x:v>1. Dans Rapprochement, filtrer la conclusion « À traiter » et lire tous les motifs.</x:v>
      </x:c>
      <x:c r="B28" s="2"/>
      <x:c r="C28" s="2"/>
      <x:c r="D28" s="2"/>
      <x:c r="E28" s="2"/>
      <x:c r="F28" s="2"/>
      <x:c r="G28" s="2"/>
    </x:row>
    <x:row r="29" ht="25" customHeight="1">
      <x:c r="A29" s="2" t="str">
        <x:v>2. Vérifier les heures, le tarif et les pièces dans les deux sources. Ne pas compenser les écarts entre missions.</x:v>
      </x:c>
      <x:c r="B29" s="2"/>
      <x:c r="C29" s="2"/>
      <x:c r="D29" s="2"/>
      <x:c r="E29" s="2"/>
      <x:c r="F29" s="2"/>
      <x:c r="G29" s="2"/>
    </x:row>
    <x:row r="30" ht="25" customHeight="1">
      <x:c r="A30" s="2" t="str">
        <x:v>3. Renseigner le suivi, l’action et le responsable dans les cellules crème. Conserver les références de correction.</x:v>
      </x:c>
      <x:c r="B30" s="2"/>
      <x:c r="C30" s="2"/>
      <x:c r="D30" s="2"/>
      <x:c r="E30" s="2"/>
      <x:c r="F30" s="2"/>
      <x:c r="G30" s="2"/>
    </x:row>
    <x:row r="31" ht="25" customHeight="1">
      <x:c r="A31" s="2" t="str">
        <x:v>4. Corriger la source après vérification. La conclusion se recalcule, indépendamment du suivi manuel.</x:v>
      </x:c>
      <x:c r="B31" s="2"/>
      <x:c r="C31" s="2"/>
      <x:c r="D31" s="2"/>
      <x:c r="E31" s="2"/>
      <x:c r="F31" s="2"/>
      <x:c r="G31" s="2"/>
    </x:row>
    <x:row r="32" ht="25" customHeight="1">
      <x:c r="A32" s="2" t="str">
        <x:v>Cadre : 120 missions prévues. Tous les noms de personnes et d’agences sont fictifs.</x:v>
      </x:c>
      <x:c r="B32" s="2"/>
      <x:c r="C32" s="2"/>
      <x:c r="D32" s="2"/>
      <x:c r="E32" s="2"/>
      <x:c r="F32" s="2"/>
      <x:c r="G32" s="2"/>
    </x:row>
    <x:row r="33" ht="25" customHeight="1">
      <x:c r="A33" s="2" t="str">
        <x:v>Une clé facture-ligne répétée est signalée. Aucun doublon n’est retiré automatiquement du montant reçu.</x:v>
      </x:c>
      <x:c r="B33" s="2"/>
      <x:c r="C33" s="2"/>
      <x:c r="D33" s="2"/>
      <x:c r="E33" s="2"/>
      <x:c r="F33" s="2"/>
      <x:c r="G33" s="2"/>
    </x:row>
    <x:row r="34" ht="25" customHeight="1">
      <x:c r="A34" s="2" t="str">
        <x:v>Périmètre fixe : pour ajouter des lignes, étendre les plages et la liste des missions, puis contrôler la couverture.</x:v>
      </x:c>
      <x:c r="B34" s="2"/>
      <x:c r="C34" s="2"/>
      <x:c r="D34" s="2"/>
      <x:c r="E34" s="2"/>
      <x:c r="F34" s="2"/>
      <x:c r="G34" s="2"/>
    </x:row>
    <x:row r="35" ht="25" customHeight="1">
      <x:c r="A35" s="2" t="str">
        <x:v>Exercice de portfolio créé avec assistance IA. Aucun paiement, taux de TVA ou processus CHUV n’est simulé.</x:v>
      </x:c>
      <x:c r="B35" s="2"/>
      <x:c r="C35" s="2"/>
      <x:c r="D35" s="2"/>
      <x:c r="E35" s="2"/>
      <x:c r="F35" s="2"/>
      <x:c r="G35" s="2"/>
    </x:row>
    <x:row r="36" ht="25" customHeight="1">
      <x:c r="A36" s="2"/>
      <x:c r="B36" s="2"/>
      <x:c r="C36" s="2"/>
      <x:c r="D36" s="2"/>
      <x:c r="E36" s="2"/>
      <x:c r="F36" s="2"/>
      <x:c r="G36" s="2"/>
    </x:row>
    <x:row r="37" ht="25" customHeight="1">
      <x:c r="A37" s="2"/>
      <x:c r="B37" s="2"/>
      <x:c r="C37" s="2"/>
      <x:c r="D37" s="2"/>
      <x:c r="E37" s="2"/>
      <x:c r="F37" s="2"/>
      <x:c r="G37" s="2"/>
    </x:row>
    <x:row r="38" ht="25" customHeight="1">
      <x:c r="A38" s="2"/>
      <x:c r="B38" s="2"/>
      <x:c r="C38" s="2"/>
      <x:c r="D38" s="2"/>
      <x:c r="E38" s="2"/>
      <x:c r="F38" s="2"/>
      <x:c r="G38" s="2"/>
    </x:row>
    <x:row r="39" ht="25" customHeight="1">
      <x:c r="A39" s="2"/>
      <x:c r="B39" s="2"/>
      <x:c r="C39" s="2"/>
      <x:c r="D39" s="2"/>
      <x:c r="E39" s="2"/>
      <x:c r="F39" s="2"/>
      <x:c r="G39" s="2"/>
    </x:row>
    <x:row r="40" ht="25" customHeight="1">
      <x:c r="A40" s="2"/>
      <x:c r="B40" s="2"/>
      <x:c r="C40" s="2"/>
      <x:c r="D40" s="2"/>
      <x:c r="E40" s="2"/>
      <x:c r="F40" s="2"/>
      <x:c r="G40" s="2"/>
    </x:row>
    <x:row r="41" ht="25" customHeight="1">
      <x:c r="A41" s="2"/>
      <x:c r="B41" s="2"/>
      <x:c r="C41" s="2"/>
      <x:c r="D41" s="2"/>
      <x:c r="E41" s="2"/>
      <x:c r="F41" s="2"/>
      <x:c r="G41" s="2"/>
    </x:row>
    <x:row r="42" ht="25" customHeight="1">
      <x:c r="A42" s="2"/>
      <x:c r="B42" s="2"/>
      <x:c r="C42" s="2"/>
      <x:c r="D42" s="2"/>
      <x:c r="E42" s="2"/>
      <x:c r="F42" s="2"/>
      <x:c r="G42" s="2"/>
    </x:row>
  </x:sheetData>
  <x:conditionalFormatting sqref="B21:B23">
    <x:cfRule type="cellIs" dxfId="3" priority="1" operator="notEqual">
      <x:formula>0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1" ySplit="7" topLeftCell="B8" activePane="bottomRight" state="frozen"/>
    </x:sheetView>
  </x:sheetViews>
  <x:sheetFormatPr defaultRowHeight="15"/>
  <x:cols>
    <x:col min="1" max="1" width="13" hidden="0" customWidth="1"/>
    <x:col min="2" max="2" width="25" hidden="0" customWidth="1"/>
    <x:col min="3" max="3" width="22" hidden="0" customWidth="1"/>
    <x:col min="4" max="4" width="69" hidden="0" customWidth="1"/>
    <x:col min="5" max="5" width="18" hidden="0" customWidth="1"/>
    <x:col min="6" max="6" width="18" hidden="0" customWidth="1"/>
    <x:col min="7" max="7" width="17" hidden="0" customWidth="1"/>
    <x:col min="8" max="8" width="20" hidden="0" customWidth="1"/>
    <x:col min="9" max="9" width="36" hidden="0" customWidth="1"/>
    <x:col min="10" max="10" width="20" hidden="0" customWidth="1"/>
    <x:col min="11" max="11" width="13" hidden="0" customWidth="1"/>
    <x:col min="12" max="12" width="16" hidden="0" customWidth="1"/>
    <x:col min="13" max="13" width="16" hidden="0" customWidth="1"/>
    <x:col min="14" max="14" width="16" hidden="0" customWidth="1"/>
    <x:col min="15" max="15" width="16" hidden="0" customWidth="1"/>
    <x:col min="16" max="16" width="16" hidden="0" customWidth="1"/>
    <x:col min="17" max="17" width="17" hidden="0" customWidth="1"/>
    <x:col min="18" max="18" width="18" hidden="0" customWidth="1"/>
    <x:col min="19" max="19" width="21" hidden="0" customWidth="1"/>
    <x:col min="20" max="20" width="17" hidden="0" customWidth="1"/>
    <x:col min="21" max="21" width="22" hidden="0" customWidth="1"/>
    <x:col min="22" max="22" width="20" hidden="0" customWidth="1"/>
    <x:col min="23" max="23" width="25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</x:row>
    <x:row r="2" ht="25" customHeight="1">
      <x:c r="A2" s="3" t="str">
        <x:v>Rapprochement et suivi des corrections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</x:row>
    <x:row r="3" ht="25" customHeight="1">
      <x:c r="A3" s="4" t="str">
        <x:v>123 références rapprochées. Les montants reçus incluent les doublons tant qu’ils ne sont pas corrigés.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</x:row>
    <x:row r="4" ht="25" customHeight="1">
      <x:c r="A4" s="2" t="str">
        <x:v>Tolérance CHF</x:v>
      </x:c>
      <x:c r="B4" s="12" t="n">
        <x:v>0.05</x:v>
      </x:c>
      <x:c r="C4" s="2"/>
      <x:c r="D4" s="2" t="str">
        <x:v>H à J : suivi manuel. K à V : détail des contrôles. Une clôture ne neutralise jamais une anomalie.</x:v>
      </x:c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</x:row>
    <x:row r="5" ht="25" customHeight="1">
      <x:c r="A5" s="2" t="str">
        <x:v>Filtrer la conclusion, puis corriger les sources et documenter l’action. Ne pas supprimer une pièce sans justificatif.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</x:row>
    <x:row r="6" ht="25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</x:row>
    <x:row r="7" ht="42" customHeight="1">
      <x:c r="A7" s="8" t="str">
        <x:v>Mission</x:v>
      </x:c>
      <x:c r="B7" s="8" t="str">
        <x:v>Agence</x:v>
      </x:c>
      <x:c r="C7" s="8" t="str">
        <x:v>Conclusion</x:v>
      </x:c>
      <x:c r="D7" s="8" t="str">
        <x:v>Motifs cumulés</x:v>
      </x:c>
      <x:c r="E7" s="8" t="str">
        <x:v>Attendu CHF</x:v>
      </x:c>
      <x:c r="F7" s="8" t="str">
        <x:v>Reçu CHF</x:v>
      </x:c>
      <x:c r="G7" s="8" t="str">
        <x:v>Écart CHF</x:v>
      </x:c>
      <x:c r="H7" s="8" t="str">
        <x:v>Suivi manuel</x:v>
      </x:c>
      <x:c r="I7" s="8" t="str">
        <x:v>Action / référence</x:v>
      </x:c>
      <x:c r="J7" s="8" t="str">
        <x:v>Responsable</x:v>
      </x:c>
      <x:c r="K7" s="8" t="str">
        <x:v>Nb relevés</x:v>
      </x:c>
      <x:c r="L7" s="8" t="str">
        <x:v>Nb lignes facture</x:v>
      </x:c>
      <x:c r="M7" s="8" t="str">
        <x:v>Heures relevées</x:v>
      </x:c>
      <x:c r="N7" s="8" t="str">
        <x:v>Tarif convenu</x:v>
      </x:c>
      <x:c r="O7" s="8" t="str">
        <x:v>Validation</x:v>
      </x:c>
      <x:c r="P7" s="8" t="str">
        <x:v>Pièces absentes</x:v>
      </x:c>
      <x:c r="Q7" s="8" t="str">
        <x:v>Heures facturées</x:v>
      </x:c>
      <x:c r="R7" s="8" t="str">
        <x:v>Tarifs différents</x:v>
      </x:c>
      <x:c r="S7" s="8" t="str">
        <x:v>Calculs incohérents</x:v>
      </x:c>
      <x:c r="T7" s="8" t="str">
        <x:v>Clés dupliquées</x:v>
      </x:c>
      <x:c r="U7" s="8" t="str">
        <x:v>Sources incomplètes</x:v>
      </x:c>
      <x:c r="V7" s="8" t="str">
        <x:v>Agences différentes</x:v>
      </x:c>
      <x:c r="W7" s="8" t="str">
        <x:v>Collaborateur fictif</x:v>
      </x:c>
    </x:row>
    <x:row r="8" ht="48" customHeight="1">
      <x:c r="A8" s="2" t="str">
        <x:v>M001</x:v>
      </x:c>
      <x:c r="B8" s="2" t="str">
        <x:f>IF(K8=1,INDEX('Heures'!$B$8:$B$127,MATCH(A8,'Heures'!$A$8:$A$127,0)),IF(L8&gt;0,INDEX('Factures'!$C$8:$C$131,MATCH(A8,'Factures'!$B$8:$B$131,0)),"n.a."))</x:f>
        <x:v>Alpélia Intérim</x:v>
      </x:c>
      <x:c r="C8" s="2" t="str">
        <x:f>IF(D8="","Concordant","À traiter")</x:f>
        <x:v>Concordant</x:v>
      </x:c>
      <x:c r="D8" s="16" t="str">
        <x:f>IF(K8=0,"Mission inconnue. ",IF(K8&gt;1,"Relevé dupliqué. ",""))&amp;IF(L8=0,"Facture absente. ","")&amp;IF(U8&gt;0,"Données manquantes. ","")&amp;IF(AND(K8=1,O8&lt;&gt;"Oui"),"Heures non validées. ","")&amp;IF(P8&gt;0,"Pièce absente. ","")&amp;IF(T8&gt;0,"Doublon facture. ","")&amp;IF(AND(ISNUMBER(M8),L8&gt;0,M8&lt;&gt;Q8),"Écart heures. ","")&amp;IF(R8&gt;0,"Écart tarif. ","")&amp;IF(S8&gt;0,"Calcul facture. ","")&amp;IF(V8&gt;0,"Agence différente. ","")&amp;IF(ISNUMBER(G8),IF(ABS(G8)&gt;$B$4,"Écart montant. ",""),"")</x:f>
      </x:c>
      <x:c r="E8" s="15" t="n">
        <x:f>IF(AND(K8=1,ISNUMBER(M8),ISNUMBER(N8)),ROUND(M8*N8,2),"n.a.")</x:f>
        <x:v>412.5</x:v>
      </x:c>
      <x:c r="F8" s="15" t="n">
        <x:f>IF(L8=0,"n.a.",SUMIFS('Factures'!$F$8:$F$131,'Factures'!$B$8:$B$131,A8))</x:f>
        <x:v>412.5</x:v>
      </x:c>
      <x:c r="G8" s="15" t="n">
        <x:f>IF(AND(ISNUMBER(E8),ISNUMBER(F8)),ROUND(F8-E8,2),"n.a.")</x:f>
        <x:v>0</x:v>
      </x:c>
      <x:c r="H8" s="14" t="str">
        <x:v>Non démarré</x:v>
      </x:c>
      <x:c r="I8" s="14" t="str"/>
      <x:c r="J8" s="14" t="str"/>
      <x:c r="K8" s="2" t="n">
        <x:f>COUNTIFS('Heures'!$A$8:$A$127,A8)</x:f>
        <x:v>1</x:v>
      </x:c>
      <x:c r="L8" s="2" t="n">
        <x:f>COUNTIFS('Factures'!$B$8:$B$131,A8)</x:f>
        <x:v>1</x:v>
      </x:c>
      <x:c r="M8" s="10" t="n">
        <x:f>IF(AND(K8=1,COUNTIFS('Heures'!$A$8:$A$127,A8,'Heures'!$E$8:$E$127,"&gt;=0",'Heures'!$E$8:$E$127,"&lt;&gt;")=1),INDEX('Heures'!$E$8:$E$127,MATCH(A8,'Heures'!$A$8:$A$127,0)),"n.a.")</x:f>
        <x:v>7.5</x:v>
      </x:c>
      <x:c r="N8" s="10" t="n">
        <x:f>IF(AND(K8=1,COUNTIFS('Heures'!$A$8:$A$127,A8,'Heures'!$F$8:$F$127,"&gt;=0",'Heures'!$F$8:$F$127,"&lt;&gt;")=1),INDEX('Heures'!$F$8:$F$127,MATCH(A8,'Heures'!$A$8:$A$127,0)),"n.a.")</x:f>
        <x:v>55</x:v>
      </x:c>
      <x:c r="O8" s="2" t="str">
        <x:f>IF(K8=1,INDEX('Heures'!$G$8:$G$127,MATCH(A8,'Heures'!$A$8:$A$127,0)),"n.a.")</x:f>
        <x:v>Oui</x:v>
      </x:c>
      <x:c r="P8" s="2" t="n">
        <x:f>L8-COUNTIFS('Factures'!$B$8:$B$131,A8,'Factures'!$G$8:$G$131,"Oui")</x:f>
        <x:v>0</x:v>
      </x:c>
      <x:c r="Q8" s="10" t="n">
        <x:f>IF(L8=0,"n.a.",SUMIFS('Factures'!$D$8:$D$131,'Factures'!$B$8:$B$131,A8))</x:f>
        <x:v>7.5</x:v>
      </x:c>
      <x:c r="R8" s="2" t="n">
        <x:f>IF(ISNUMBER(N8),L8-COUNTIFS('Factures'!$B$8:$B$131,A8,'Factures'!$E$8:$E$131,N8),0)</x:f>
        <x:v>0</x:v>
      </x:c>
      <x:c r="S8" s="2" t="n">
        <x:f>SUMIFS('Factures'!$H$8:$H$131,'Factures'!$B$8:$B$131,A8)</x:f>
        <x:v>0</x:v>
      </x:c>
      <x:c r="T8" s="2" t="n">
        <x:f>SUMIFS('Factures'!$I$8:$I$131,'Factures'!$B$8:$B$131,A8)</x:f>
        <x:v>0</x:v>
      </x:c>
      <x:c r="U8" s="2" t="n">
        <x:f>IF(K8=1,IF(ISNUMBER(M8),0,1)+IF(ISNUMBER(N8),0,1),0)+SUMIFS('Factures'!$J$8:$J$131,'Factures'!$B$8:$B$131,A8)</x:f>
        <x:v>0</x:v>
      </x:c>
      <x:c r="V8" s="2" t="n">
        <x:f>IF(K8=1,L8-COUNTIFS('Factures'!$B$8:$B$131,A8,'Factures'!$C$8:$C$131,B8),0)</x:f>
        <x:v>0</x:v>
      </x:c>
      <x:c r="W8" s="2" t="str">
        <x:f>IF(K8=1,INDEX('Heures'!$H$8:$H$127,MATCH(A8,'Heures'!$A$8:$A$127,0)),IF(AND(K8=0,L8&gt;0),INDEX('Factures'!$K$8:$K$131,MATCH(A8,'Factures'!$B$8:$B$131,0)),"À vérifier"))</x:f>
        <x:v>Camille Morel</x:v>
      </x:c>
    </x:row>
    <x:row r="9" ht="48" customHeight="1">
      <x:c r="A9" s="2" t="str">
        <x:v>M002</x:v>
      </x:c>
      <x:c r="B9" s="2" t="str">
        <x:f>IF(K9=1,INDEX('Heures'!$B$8:$B$127,MATCH(A9,'Heures'!$A$8:$A$127,0)),IF(L9&gt;0,INDEX('Factures'!$C$8:$C$131,MATCH(A9,'Factures'!$B$8:$B$131,0)),"n.a."))</x:f>
        <x:v>Lumévia Personnel</x:v>
      </x:c>
      <x:c r="C9" s="2" t="str">
        <x:f>IF(D9="","Concordant","À traiter")</x:f>
        <x:v>À traiter</x:v>
      </x:c>
      <x:c r="D9" s="16" t="str">
        <x:f>IF(K9=0,"Mission inconnue. ",IF(K9&gt;1,"Relevé dupliqué. ",""))&amp;IF(L9=0,"Facture absente. ","")&amp;IF(U9&gt;0,"Données manquantes. ","")&amp;IF(AND(K9=1,O9&lt;&gt;"Oui"),"Heures non validées. ","")&amp;IF(P9&gt;0,"Pièce absente. ","")&amp;IF(T9&gt;0,"Doublon facture. ","")&amp;IF(AND(ISNUMBER(M9),L9&gt;0,M9&lt;&gt;Q9),"Écart heures. ","")&amp;IF(R9&gt;0,"Écart tarif. ","")&amp;IF(S9&gt;0,"Calcul facture. ","")&amp;IF(V9&gt;0,"Agence différente. ","")&amp;IF(ISNUMBER(G9),IF(ABS(G9)&gt;$B$4,"Écart montant. ",""),"")</x:f>
        <x:v>Écart heures. Écart montant. </x:v>
      </x:c>
      <x:c r="E9" s="15" t="n">
        <x:f>IF(AND(K9=1,ISNUMBER(M9),ISNUMBER(N9)),ROUND(M9*N9,2),"n.a.")</x:f>
        <x:v>480</x:v>
      </x:c>
      <x:c r="F9" s="15" t="n">
        <x:f>IF(L9=0,"n.a.",SUMIFS('Factures'!$F$8:$F$131,'Factures'!$B$8:$B$131,A9))</x:f>
        <x:v>540</x:v>
      </x:c>
      <x:c r="G9" s="15" t="n">
        <x:f>IF(AND(ISNUMBER(E9),ISNUMBER(F9)),ROUND(F9-E9,2),"n.a.")</x:f>
        <x:v>60</x:v>
      </x:c>
      <x:c r="H9" s="14" t="str">
        <x:v>Non démarré</x:v>
      </x:c>
      <x:c r="I9" s="14" t="str"/>
      <x:c r="J9" s="14" t="str"/>
      <x:c r="K9" s="2" t="n">
        <x:f>COUNTIFS('Heures'!$A$8:$A$127,A9)</x:f>
        <x:v>1</x:v>
      </x:c>
      <x:c r="L9" s="2" t="n">
        <x:f>COUNTIFS('Factures'!$B$8:$B$131,A9)</x:f>
        <x:v>1</x:v>
      </x:c>
      <x:c r="M9" s="10" t="n">
        <x:f>IF(AND(K9=1,COUNTIFS('Heures'!$A$8:$A$127,A9,'Heures'!$E$8:$E$127,"&gt;=0",'Heures'!$E$8:$E$127,"&lt;&gt;")=1),INDEX('Heures'!$E$8:$E$127,MATCH(A9,'Heures'!$A$8:$A$127,0)),"n.a.")</x:f>
        <x:v>8</x:v>
      </x:c>
      <x:c r="N9" s="10" t="n">
        <x:f>IF(AND(K9=1,COUNTIFS('Heures'!$A$8:$A$127,A9,'Heures'!$F$8:$F$127,"&gt;=0",'Heures'!$F$8:$F$127,"&lt;&gt;")=1),INDEX('Heures'!$F$8:$F$127,MATCH(A9,'Heures'!$A$8:$A$127,0)),"n.a.")</x:f>
        <x:v>60</x:v>
      </x:c>
      <x:c r="O9" s="2" t="str">
        <x:f>IF(K9=1,INDEX('Heures'!$G$8:$G$127,MATCH(A9,'Heures'!$A$8:$A$127,0)),"n.a.")</x:f>
        <x:v>Oui</x:v>
      </x:c>
      <x:c r="P9" s="2" t="n">
        <x:f>L9-COUNTIFS('Factures'!$B$8:$B$131,A9,'Factures'!$G$8:$G$131,"Oui")</x:f>
        <x:v>0</x:v>
      </x:c>
      <x:c r="Q9" s="10" t="n">
        <x:f>IF(L9=0,"n.a.",SUMIFS('Factures'!$D$8:$D$131,'Factures'!$B$8:$B$131,A9))</x:f>
        <x:v>9</x:v>
      </x:c>
      <x:c r="R9" s="2" t="n">
        <x:f>IF(ISNUMBER(N9),L9-COUNTIFS('Factures'!$B$8:$B$131,A9,'Factures'!$E$8:$E$131,N9),0)</x:f>
        <x:v>0</x:v>
      </x:c>
      <x:c r="S9" s="2" t="n">
        <x:f>SUMIFS('Factures'!$H$8:$H$131,'Factures'!$B$8:$B$131,A9)</x:f>
        <x:v>0</x:v>
      </x:c>
      <x:c r="T9" s="2" t="n">
        <x:f>SUMIFS('Factures'!$I$8:$I$131,'Factures'!$B$8:$B$131,A9)</x:f>
        <x:v>0</x:v>
      </x:c>
      <x:c r="U9" s="2" t="n">
        <x:f>IF(K9=1,IF(ISNUMBER(M9),0,1)+IF(ISNUMBER(N9),0,1),0)+SUMIFS('Factures'!$J$8:$J$131,'Factures'!$B$8:$B$131,A9)</x:f>
        <x:v>0</x:v>
      </x:c>
      <x:c r="V9" s="2" t="n">
        <x:f>IF(K9=1,L9-COUNTIFS('Factures'!$B$8:$B$131,A9,'Factures'!$C$8:$C$131,B9),0)</x:f>
        <x:v>0</x:v>
      </x:c>
      <x:c r="W9" s="2" t="str">
        <x:f>IF(K9=1,INDEX('Heures'!$H$8:$H$127,MATCH(A9,'Heures'!$A$8:$A$127,0)),IF(AND(K9=0,L9&gt;0),INDEX('Factures'!$K$8:$K$131,MATCH(A9,'Factures'!$B$8:$B$131,0)),"À vérifier"))</x:f>
        <x:v>Lucas Perrin</x:v>
      </x:c>
    </x:row>
    <x:row r="10" ht="48" customHeight="1">
      <x:c r="A10" s="2" t="str">
        <x:v>M003</x:v>
      </x:c>
      <x:c r="B10" s="2" t="str">
        <x:f>IF(K10=1,INDEX('Heures'!$B$8:$B$127,MATCH(A10,'Heures'!$A$8:$A$127,0)),IF(L10&gt;0,INDEX('Factures'!$C$8:$C$131,MATCH(A10,'Factures'!$B$8:$B$131,0)),"n.a."))</x:f>
        <x:v>Orivelle Placement</x:v>
      </x:c>
      <x:c r="C10" s="2" t="str">
        <x:f>IF(D10="","Concordant","À traiter")</x:f>
        <x:v>À traiter</x:v>
      </x:c>
      <x:c r="D10" s="16" t="str">
        <x:f>IF(K10=0,"Mission inconnue. ",IF(K10&gt;1,"Relevé dupliqué. ",""))&amp;IF(L10=0,"Facture absente. ","")&amp;IF(U10&gt;0,"Données manquantes. ","")&amp;IF(AND(K10=1,O10&lt;&gt;"Oui"),"Heures non validées. ","")&amp;IF(P10&gt;0,"Pièce absente. ","")&amp;IF(T10&gt;0,"Doublon facture. ","")&amp;IF(AND(ISNUMBER(M10),L10&gt;0,M10&lt;&gt;Q10),"Écart heures. ","")&amp;IF(R10&gt;0,"Écart tarif. ","")&amp;IF(S10&gt;0,"Calcul facture. ","")&amp;IF(V10&gt;0,"Agence différente. ","")&amp;IF(ISNUMBER(G10),IF(ABS(G10)&gt;$B$4,"Écart montant. ",""),"")</x:f>
        <x:v>Écart tarif. Écart montant. </x:v>
      </x:c>
      <x:c r="E10" s="15" t="n">
        <x:f>IF(AND(K10=1,ISNUMBER(M10),ISNUMBER(N10)),ROUND(M10*N10,2),"n.a.")</x:f>
        <x:v>390</x:v>
      </x:c>
      <x:c r="F10" s="15" t="n">
        <x:f>IF(L10=0,"n.a.",SUMIFS('Factures'!$F$8:$F$131,'Factures'!$B$8:$B$131,A10))</x:f>
        <x:v>420</x:v>
      </x:c>
      <x:c r="G10" s="15" t="n">
        <x:f>IF(AND(ISNUMBER(E10),ISNUMBER(F10)),ROUND(F10-E10,2),"n.a.")</x:f>
        <x:v>30</x:v>
      </x:c>
      <x:c r="H10" s="14" t="str">
        <x:v>Non démarré</x:v>
      </x:c>
      <x:c r="I10" s="14" t="str"/>
      <x:c r="J10" s="14" t="str"/>
      <x:c r="K10" s="2" t="n">
        <x:f>COUNTIFS('Heures'!$A$8:$A$127,A10)</x:f>
        <x:v>1</x:v>
      </x:c>
      <x:c r="L10" s="2" t="n">
        <x:f>COUNTIFS('Factures'!$B$8:$B$131,A10)</x:f>
        <x:v>1</x:v>
      </x:c>
      <x:c r="M10" s="10" t="n">
        <x:f>IF(AND(K10=1,COUNTIFS('Heures'!$A$8:$A$127,A10,'Heures'!$E$8:$E$127,"&gt;=0",'Heures'!$E$8:$E$127,"&lt;&gt;")=1),INDEX('Heures'!$E$8:$E$127,MATCH(A10,'Heures'!$A$8:$A$127,0)),"n.a.")</x:f>
        <x:v>6</x:v>
      </x:c>
      <x:c r="N10" s="10" t="n">
        <x:f>IF(AND(K10=1,COUNTIFS('Heures'!$A$8:$A$127,A10,'Heures'!$F$8:$F$127,"&gt;=0",'Heures'!$F$8:$F$127,"&lt;&gt;")=1),INDEX('Heures'!$F$8:$F$127,MATCH(A10,'Heures'!$A$8:$A$127,0)),"n.a.")</x:f>
        <x:v>65</x:v>
      </x:c>
      <x:c r="O10" s="2" t="str">
        <x:f>IF(K10=1,INDEX('Heures'!$G$8:$G$127,MATCH(A10,'Heures'!$A$8:$A$127,0)),"n.a.")</x:f>
        <x:v>Oui</x:v>
      </x:c>
      <x:c r="P10" s="2" t="n">
        <x:f>L10-COUNTIFS('Factures'!$B$8:$B$131,A10,'Factures'!$G$8:$G$131,"Oui")</x:f>
        <x:v>0</x:v>
      </x:c>
      <x:c r="Q10" s="10" t="n">
        <x:f>IF(L10=0,"n.a.",SUMIFS('Factures'!$D$8:$D$131,'Factures'!$B$8:$B$131,A10))</x:f>
        <x:v>6</x:v>
      </x:c>
      <x:c r="R10" s="2" t="n">
        <x:f>IF(ISNUMBER(N10),L10-COUNTIFS('Factures'!$B$8:$B$131,A10,'Factures'!$E$8:$E$131,N10),0)</x:f>
        <x:v>1</x:v>
      </x:c>
      <x:c r="S10" s="2" t="n">
        <x:f>SUMIFS('Factures'!$H$8:$H$131,'Factures'!$B$8:$B$131,A10)</x:f>
        <x:v>0</x:v>
      </x:c>
      <x:c r="T10" s="2" t="n">
        <x:f>SUMIFS('Factures'!$I$8:$I$131,'Factures'!$B$8:$B$131,A10)</x:f>
        <x:v>0</x:v>
      </x:c>
      <x:c r="U10" s="2" t="n">
        <x:f>IF(K10=1,IF(ISNUMBER(M10),0,1)+IF(ISNUMBER(N10),0,1),0)+SUMIFS('Factures'!$J$8:$J$131,'Factures'!$B$8:$B$131,A10)</x:f>
        <x:v>0</x:v>
      </x:c>
      <x:c r="V10" s="2" t="n">
        <x:f>IF(K10=1,L10-COUNTIFS('Factures'!$B$8:$B$131,A10,'Factures'!$C$8:$C$131,B10),0)</x:f>
        <x:v>0</x:v>
      </x:c>
      <x:c r="W10" s="2" t="str">
        <x:f>IF(K10=1,INDEX('Heures'!$H$8:$H$127,MATCH(A10,'Heures'!$A$8:$A$127,0)),IF(AND(K10=0,L10&gt;0),INDEX('Factures'!$K$8:$K$131,MATCH(A10,'Factures'!$B$8:$B$131,0)),"À vérifier"))</x:f>
        <x:v>Emma Favre</x:v>
      </x:c>
    </x:row>
    <x:row r="11" ht="48" customHeight="1">
      <x:c r="A11" s="2" t="str">
        <x:v>M004</x:v>
      </x:c>
      <x:c r="B11" s="2" t="str">
        <x:f>IF(K11=1,INDEX('Heures'!$B$8:$B$127,MATCH(A11,'Heures'!$A$8:$A$127,0)),IF(L11&gt;0,INDEX('Factures'!$C$8:$C$131,MATCH(A11,'Factures'!$B$8:$B$131,0)),"n.a."))</x:f>
        <x:v>Alpélia Intérim</x:v>
      </x:c>
      <x:c r="C11" s="2" t="str">
        <x:f>IF(D11="","Concordant","À traiter")</x:f>
        <x:v>À traiter</x:v>
      </x:c>
      <x:c r="D11" s="16" t="str">
        <x:f>IF(K11=0,"Mission inconnue. ",IF(K11&gt;1,"Relevé dupliqué. ",""))&amp;IF(L11=0,"Facture absente. ","")&amp;IF(U11&gt;0,"Données manquantes. ","")&amp;IF(AND(K11=1,O11&lt;&gt;"Oui"),"Heures non validées. ","")&amp;IF(P11&gt;0,"Pièce absente. ","")&amp;IF(T11&gt;0,"Doublon facture. ","")&amp;IF(AND(ISNUMBER(M11),L11&gt;0,M11&lt;&gt;Q11),"Écart heures. ","")&amp;IF(R11&gt;0,"Écart tarif. ","")&amp;IF(S11&gt;0,"Calcul facture. ","")&amp;IF(V11&gt;0,"Agence différente. ","")&amp;IF(ISNUMBER(G11),IF(ABS(G11)&gt;$B$4,"Écart montant. ",""),"")</x:f>
        <x:v>Calcul facture. Écart montant. </x:v>
      </x:c>
      <x:c r="E11" s="15" t="n">
        <x:f>IF(AND(K11=1,ISNUMBER(M11),ISNUMBER(N11)),ROUND(M11*N11,2),"n.a.")</x:f>
        <x:v>630</x:v>
      </x:c>
      <x:c r="F11" s="15" t="n">
        <x:f>IF(L11=0,"n.a.",SUMIFS('Factures'!$F$8:$F$131,'Factures'!$B$8:$B$131,A11))</x:f>
        <x:v>642</x:v>
      </x:c>
      <x:c r="G11" s="15" t="n">
        <x:f>IF(AND(ISNUMBER(E11),ISNUMBER(F11)),ROUND(F11-E11,2),"n.a.")</x:f>
        <x:v>12</x:v>
      </x:c>
      <x:c r="H11" s="14" t="str">
        <x:v>Non démarré</x:v>
      </x:c>
      <x:c r="I11" s="14" t="str"/>
      <x:c r="J11" s="14" t="str"/>
      <x:c r="K11" s="2" t="n">
        <x:f>COUNTIFS('Heures'!$A$8:$A$127,A11)</x:f>
        <x:v>1</x:v>
      </x:c>
      <x:c r="L11" s="2" t="n">
        <x:f>COUNTIFS('Factures'!$B$8:$B$131,A11)</x:f>
        <x:v>1</x:v>
      </x:c>
      <x:c r="M11" s="10" t="n">
        <x:f>IF(AND(K11=1,COUNTIFS('Heures'!$A$8:$A$127,A11,'Heures'!$E$8:$E$127,"&gt;=0",'Heures'!$E$8:$E$127,"&lt;&gt;")=1),INDEX('Heures'!$E$8:$E$127,MATCH(A11,'Heures'!$A$8:$A$127,0)),"n.a.")</x:f>
        <x:v>9</x:v>
      </x:c>
      <x:c r="N11" s="10" t="n">
        <x:f>IF(AND(K11=1,COUNTIFS('Heures'!$A$8:$A$127,A11,'Heures'!$F$8:$F$127,"&gt;=0",'Heures'!$F$8:$F$127,"&lt;&gt;")=1),INDEX('Heures'!$F$8:$F$127,MATCH(A11,'Heures'!$A$8:$A$127,0)),"n.a.")</x:f>
        <x:v>70</x:v>
      </x:c>
      <x:c r="O11" s="2" t="str">
        <x:f>IF(K11=1,INDEX('Heures'!$G$8:$G$127,MATCH(A11,'Heures'!$A$8:$A$127,0)),"n.a.")</x:f>
        <x:v>Oui</x:v>
      </x:c>
      <x:c r="P11" s="2" t="n">
        <x:f>L11-COUNTIFS('Factures'!$B$8:$B$131,A11,'Factures'!$G$8:$G$131,"Oui")</x:f>
        <x:v>0</x:v>
      </x:c>
      <x:c r="Q11" s="10" t="n">
        <x:f>IF(L11=0,"n.a.",SUMIFS('Factures'!$D$8:$D$131,'Factures'!$B$8:$B$131,A11))</x:f>
        <x:v>9</x:v>
      </x:c>
      <x:c r="R11" s="2" t="n">
        <x:f>IF(ISNUMBER(N11),L11-COUNTIFS('Factures'!$B$8:$B$131,A11,'Factures'!$E$8:$E$131,N11),0)</x:f>
        <x:v>0</x:v>
      </x:c>
      <x:c r="S11" s="2" t="n">
        <x:f>SUMIFS('Factures'!$H$8:$H$131,'Factures'!$B$8:$B$131,A11)</x:f>
        <x:v>1</x:v>
      </x:c>
      <x:c r="T11" s="2" t="n">
        <x:f>SUMIFS('Factures'!$I$8:$I$131,'Factures'!$B$8:$B$131,A11)</x:f>
        <x:v>0</x:v>
      </x:c>
      <x:c r="U11" s="2" t="n">
        <x:f>IF(K11=1,IF(ISNUMBER(M11),0,1)+IF(ISNUMBER(N11),0,1),0)+SUMIFS('Factures'!$J$8:$J$131,'Factures'!$B$8:$B$131,A11)</x:f>
        <x:v>0</x:v>
      </x:c>
      <x:c r="V11" s="2" t="n">
        <x:f>IF(K11=1,L11-COUNTIFS('Factures'!$B$8:$B$131,A11,'Factures'!$C$8:$C$131,B11),0)</x:f>
        <x:v>0</x:v>
      </x:c>
      <x:c r="W11" s="2" t="str">
        <x:f>IF(K11=1,INDEX('Heures'!$H$8:$H$127,MATCH(A11,'Heures'!$A$8:$A$127,0)),IF(AND(K11=0,L11&gt;0),INDEX('Factures'!$K$8:$K$131,MATCH(A11,'Factures'!$B$8:$B$131,0)),"À vérifier"))</x:f>
        <x:v>Nathan Rochat</x:v>
      </x:c>
    </x:row>
    <x:row r="12" ht="48" customHeight="1">
      <x:c r="A12" s="2" t="str">
        <x:v>M005</x:v>
      </x:c>
      <x:c r="B12" s="2" t="str">
        <x:f>IF(K12=1,INDEX('Heures'!$B$8:$B$127,MATCH(A12,'Heures'!$A$8:$A$127,0)),IF(L12&gt;0,INDEX('Factures'!$C$8:$C$131,MATCH(A12,'Factures'!$B$8:$B$131,0)),"n.a."))</x:f>
        <x:v>Lumévia Personnel</x:v>
      </x:c>
      <x:c r="C12" s="2" t="str">
        <x:f>IF(D12="","Concordant","À traiter")</x:f>
        <x:v>À traiter</x:v>
      </x:c>
      <x:c r="D12" s="16" t="str">
        <x:f>IF(K12=0,"Mission inconnue. ",IF(K12&gt;1,"Relevé dupliqué. ",""))&amp;IF(L12=0,"Facture absente. ","")&amp;IF(U12&gt;0,"Données manquantes. ","")&amp;IF(AND(K12=1,O12&lt;&gt;"Oui"),"Heures non validées. ","")&amp;IF(P12&gt;0,"Pièce absente. ","")&amp;IF(T12&gt;0,"Doublon facture. ","")&amp;IF(AND(ISNUMBER(M12),L12&gt;0,M12&lt;&gt;Q12),"Écart heures. ","")&amp;IF(R12&gt;0,"Écart tarif. ","")&amp;IF(S12&gt;0,"Calcul facture. ","")&amp;IF(V12&gt;0,"Agence différente. ","")&amp;IF(ISNUMBER(G12),IF(ABS(G12)&gt;$B$4,"Écart montant. ",""),"")</x:f>
        <x:v>Facture absente. </x:v>
      </x:c>
      <x:c r="E12" s="15" t="n">
        <x:f>IF(AND(K12=1,ISNUMBER(M12),ISNUMBER(N12)),ROUND(M12*N12,2),"n.a.")</x:f>
        <x:v>550</x:v>
      </x:c>
      <x:c r="F12" s="15" t="str">
        <x:f>IF(L12=0,"n.a.",SUMIFS('Factures'!$F$8:$F$131,'Factures'!$B$8:$B$131,A12))</x:f>
        <x:v>n.a.</x:v>
      </x:c>
      <x:c r="G12" s="15" t="str">
        <x:f>IF(AND(ISNUMBER(E12),ISNUMBER(F12)),ROUND(F12-E12,2),"n.a.")</x:f>
        <x:v>n.a.</x:v>
      </x:c>
      <x:c r="H12" s="14" t="str">
        <x:v>Non démarré</x:v>
      </x:c>
      <x:c r="I12" s="14" t="str"/>
      <x:c r="J12" s="14" t="str"/>
      <x:c r="K12" s="2" t="n">
        <x:f>COUNTIFS('Heures'!$A$8:$A$127,A12)</x:f>
        <x:v>1</x:v>
      </x:c>
      <x:c r="L12" s="2" t="n">
        <x:f>COUNTIFS('Factures'!$B$8:$B$131,A12)</x:f>
        <x:v>0</x:v>
      </x:c>
      <x:c r="M12" s="10" t="n">
        <x:f>IF(AND(K12=1,COUNTIFS('Heures'!$A$8:$A$127,A12,'Heures'!$E$8:$E$127,"&gt;=0",'Heures'!$E$8:$E$127,"&lt;&gt;")=1),INDEX('Heures'!$E$8:$E$127,MATCH(A12,'Heures'!$A$8:$A$127,0)),"n.a.")</x:f>
        <x:v>10</x:v>
      </x:c>
      <x:c r="N12" s="10" t="n">
        <x:f>IF(AND(K12=1,COUNTIFS('Heures'!$A$8:$A$127,A12,'Heures'!$F$8:$F$127,"&gt;=0",'Heures'!$F$8:$F$127,"&lt;&gt;")=1),INDEX('Heures'!$F$8:$F$127,MATCH(A12,'Heures'!$A$8:$A$127,0)),"n.a.")</x:f>
        <x:v>55</x:v>
      </x:c>
      <x:c r="O12" s="2" t="str">
        <x:f>IF(K12=1,INDEX('Heures'!$G$8:$G$127,MATCH(A12,'Heures'!$A$8:$A$127,0)),"n.a.")</x:f>
        <x:v>Oui</x:v>
      </x:c>
      <x:c r="P12" s="2" t="n">
        <x:f>L12-COUNTIFS('Factures'!$B$8:$B$131,A12,'Factures'!$G$8:$G$131,"Oui")</x:f>
        <x:v>0</x:v>
      </x:c>
      <x:c r="Q12" s="10" t="str">
        <x:f>IF(L12=0,"n.a.",SUMIFS('Factures'!$D$8:$D$131,'Factures'!$B$8:$B$131,A12))</x:f>
        <x:v>n.a.</x:v>
      </x:c>
      <x:c r="R12" s="2" t="n">
        <x:f>IF(ISNUMBER(N12),L12-COUNTIFS('Factures'!$B$8:$B$131,A12,'Factures'!$E$8:$E$131,N12),0)</x:f>
        <x:v>0</x:v>
      </x:c>
      <x:c r="S12" s="2" t="n">
        <x:f>SUMIFS('Factures'!$H$8:$H$131,'Factures'!$B$8:$B$131,A12)</x:f>
        <x:v>0</x:v>
      </x:c>
      <x:c r="T12" s="2" t="n">
        <x:f>SUMIFS('Factures'!$I$8:$I$131,'Factures'!$B$8:$B$131,A12)</x:f>
        <x:v>0</x:v>
      </x:c>
      <x:c r="U12" s="2" t="n">
        <x:f>IF(K12=1,IF(ISNUMBER(M12),0,1)+IF(ISNUMBER(N12),0,1),0)+SUMIFS('Factures'!$J$8:$J$131,'Factures'!$B$8:$B$131,A12)</x:f>
        <x:v>0</x:v>
      </x:c>
      <x:c r="V12" s="2" t="n">
        <x:f>IF(K12=1,L12-COUNTIFS('Factures'!$B$8:$B$131,A12,'Factures'!$C$8:$C$131,B12),0)</x:f>
        <x:v>0</x:v>
      </x:c>
      <x:c r="W12" s="2" t="str">
        <x:f>IF(K12=1,INDEX('Heures'!$H$8:$H$127,MATCH(A12,'Heures'!$A$8:$A$127,0)),IF(AND(K12=0,L12&gt;0),INDEX('Factures'!$K$8:$K$131,MATCH(A12,'Factures'!$B$8:$B$131,0)),"À vérifier"))</x:f>
        <x:v>Léa Garnier</x:v>
      </x:c>
    </x:row>
    <x:row r="13" ht="48" customHeight="1">
      <x:c r="A13" s="2" t="str">
        <x:v>M006</x:v>
      </x:c>
      <x:c r="B13" s="2" t="str">
        <x:f>IF(K13=1,INDEX('Heures'!$B$8:$B$127,MATCH(A13,'Heures'!$A$8:$A$127,0)),IF(L13&gt;0,INDEX('Factures'!$C$8:$C$131,MATCH(A13,'Factures'!$B$8:$B$131,0)),"n.a."))</x:f>
        <x:v>Orivelle Placement</x:v>
      </x:c>
      <x:c r="C13" s="2" t="str">
        <x:f>IF(D13="","Concordant","À traiter")</x:f>
        <x:v>À traiter</x:v>
      </x:c>
      <x:c r="D13" s="16" t="str">
        <x:f>IF(K13=0,"Mission inconnue. ",IF(K13&gt;1,"Relevé dupliqué. ",""))&amp;IF(L13=0,"Facture absente. ","")&amp;IF(U13&gt;0,"Données manquantes. ","")&amp;IF(AND(K13=1,O13&lt;&gt;"Oui"),"Heures non validées. ","")&amp;IF(P13&gt;0,"Pièce absente. ","")&amp;IF(T13&gt;0,"Doublon facture. ","")&amp;IF(AND(ISNUMBER(M13),L13&gt;0,M13&lt;&gt;Q13),"Écart heures. ","")&amp;IF(R13&gt;0,"Écart tarif. ","")&amp;IF(S13&gt;0,"Calcul facture. ","")&amp;IF(V13&gt;0,"Agence différente. ","")&amp;IF(ISNUMBER(G13),IF(ABS(G13)&gt;$B$4,"Écart montant. ",""),"")</x:f>
        <x:v>Pièce absente. </x:v>
      </x:c>
      <x:c r="E13" s="15" t="n">
        <x:f>IF(AND(K13=1,ISNUMBER(M13),ISNUMBER(N13)),ROUND(M13*N13,2),"n.a.")</x:f>
        <x:v>450</x:v>
      </x:c>
      <x:c r="F13" s="15" t="n">
        <x:f>IF(L13=0,"n.a.",SUMIFS('Factures'!$F$8:$F$131,'Factures'!$B$8:$B$131,A13))</x:f>
        <x:v>450</x:v>
      </x:c>
      <x:c r="G13" s="15" t="n">
        <x:f>IF(AND(ISNUMBER(E13),ISNUMBER(F13)),ROUND(F13-E13,2),"n.a.")</x:f>
        <x:v>0</x:v>
      </x:c>
      <x:c r="H13" s="14" t="str">
        <x:v>Non démarré</x:v>
      </x:c>
      <x:c r="I13" s="14" t="str"/>
      <x:c r="J13" s="14" t="str"/>
      <x:c r="K13" s="2" t="n">
        <x:f>COUNTIFS('Heures'!$A$8:$A$127,A13)</x:f>
        <x:v>1</x:v>
      </x:c>
      <x:c r="L13" s="2" t="n">
        <x:f>COUNTIFS('Factures'!$B$8:$B$131,A13)</x:f>
        <x:v>1</x:v>
      </x:c>
      <x:c r="M13" s="10" t="n">
        <x:f>IF(AND(K13=1,COUNTIFS('Heures'!$A$8:$A$127,A13,'Heures'!$E$8:$E$127,"&gt;=0",'Heures'!$E$8:$E$127,"&lt;&gt;")=1),INDEX('Heures'!$E$8:$E$127,MATCH(A13,'Heures'!$A$8:$A$127,0)),"n.a.")</x:f>
        <x:v>7.5</x:v>
      </x:c>
      <x:c r="N13" s="10" t="n">
        <x:f>IF(AND(K13=1,COUNTIFS('Heures'!$A$8:$A$127,A13,'Heures'!$F$8:$F$127,"&gt;=0",'Heures'!$F$8:$F$127,"&lt;&gt;")=1),INDEX('Heures'!$F$8:$F$127,MATCH(A13,'Heures'!$A$8:$A$127,0)),"n.a.")</x:f>
        <x:v>60</x:v>
      </x:c>
      <x:c r="O13" s="2" t="str">
        <x:f>IF(K13=1,INDEX('Heures'!$G$8:$G$127,MATCH(A13,'Heures'!$A$8:$A$127,0)),"n.a.")</x:f>
        <x:v>Oui</x:v>
      </x:c>
      <x:c r="P13" s="2" t="n">
        <x:f>L13-COUNTIFS('Factures'!$B$8:$B$131,A13,'Factures'!$G$8:$G$131,"Oui")</x:f>
        <x:v>1</x:v>
      </x:c>
      <x:c r="Q13" s="10" t="n">
        <x:f>IF(L13=0,"n.a.",SUMIFS('Factures'!$D$8:$D$131,'Factures'!$B$8:$B$131,A13))</x:f>
        <x:v>7.5</x:v>
      </x:c>
      <x:c r="R13" s="2" t="n">
        <x:f>IF(ISNUMBER(N13),L13-COUNTIFS('Factures'!$B$8:$B$131,A13,'Factures'!$E$8:$E$131,N13),0)</x:f>
        <x:v>0</x:v>
      </x:c>
      <x:c r="S13" s="2" t="n">
        <x:f>SUMIFS('Factures'!$H$8:$H$131,'Factures'!$B$8:$B$131,A13)</x:f>
        <x:v>0</x:v>
      </x:c>
      <x:c r="T13" s="2" t="n">
        <x:f>SUMIFS('Factures'!$I$8:$I$131,'Factures'!$B$8:$B$131,A13)</x:f>
        <x:v>0</x:v>
      </x:c>
      <x:c r="U13" s="2" t="n">
        <x:f>IF(K13=1,IF(ISNUMBER(M13),0,1)+IF(ISNUMBER(N13),0,1),0)+SUMIFS('Factures'!$J$8:$J$131,'Factures'!$B$8:$B$131,A13)</x:f>
        <x:v>0</x:v>
      </x:c>
      <x:c r="V13" s="2" t="n">
        <x:f>IF(K13=1,L13-COUNTIFS('Factures'!$B$8:$B$131,A13,'Factures'!$C$8:$C$131,B13),0)</x:f>
        <x:v>0</x:v>
      </x:c>
      <x:c r="W13" s="2" t="str">
        <x:f>IF(K13=1,INDEX('Heures'!$H$8:$H$127,MATCH(A13,'Heures'!$A$8:$A$127,0)),IF(AND(K13=0,L13&gt;0),INDEX('Factures'!$K$8:$K$131,MATCH(A13,'Factures'!$B$8:$B$131,0)),"À vérifier"))</x:f>
        <x:v>Hugo Monnier</x:v>
      </x:c>
    </x:row>
    <x:row r="14" ht="48" customHeight="1">
      <x:c r="A14" s="2" t="str">
        <x:v>M007</x:v>
      </x:c>
      <x:c r="B14" s="2" t="str">
        <x:f>IF(K14=1,INDEX('Heures'!$B$8:$B$127,MATCH(A14,'Heures'!$A$8:$A$127,0)),IF(L14&gt;0,INDEX('Factures'!$C$8:$C$131,MATCH(A14,'Factures'!$B$8:$B$131,0)),"n.a."))</x:f>
        <x:v>Alpélia Intérim</x:v>
      </x:c>
      <x:c r="C14" s="2" t="str">
        <x:f>IF(D14="","Concordant","À traiter")</x:f>
        <x:v>À traiter</x:v>
      </x:c>
      <x:c r="D14" s="16" t="str">
        <x:f>IF(K14=0,"Mission inconnue. ",IF(K14&gt;1,"Relevé dupliqué. ",""))&amp;IF(L14=0,"Facture absente. ","")&amp;IF(U14&gt;0,"Données manquantes. ","")&amp;IF(AND(K14=1,O14&lt;&gt;"Oui"),"Heures non validées. ","")&amp;IF(P14&gt;0,"Pièce absente. ","")&amp;IF(T14&gt;0,"Doublon facture. ","")&amp;IF(AND(ISNUMBER(M14),L14&gt;0,M14&lt;&gt;Q14),"Écart heures. ","")&amp;IF(R14&gt;0,"Écart tarif. ","")&amp;IF(S14&gt;0,"Calcul facture. ","")&amp;IF(V14&gt;0,"Agence différente. ","")&amp;IF(ISNUMBER(G14),IF(ABS(G14)&gt;$B$4,"Écart montant. ",""),"")</x:f>
        <x:v>Heures non validées. </x:v>
      </x:c>
      <x:c r="E14" s="15" t="n">
        <x:f>IF(AND(K14=1,ISNUMBER(M14),ISNUMBER(N14)),ROUND(M14*N14,2),"n.a.")</x:f>
        <x:v>520</x:v>
      </x:c>
      <x:c r="F14" s="15" t="n">
        <x:f>IF(L14=0,"n.a.",SUMIFS('Factures'!$F$8:$F$131,'Factures'!$B$8:$B$131,A14))</x:f>
        <x:v>520</x:v>
      </x:c>
      <x:c r="G14" s="15" t="n">
        <x:f>IF(AND(ISNUMBER(E14),ISNUMBER(F14)),ROUND(F14-E14,2),"n.a.")</x:f>
        <x:v>0</x:v>
      </x:c>
      <x:c r="H14" s="14" t="str">
        <x:v>Non démarré</x:v>
      </x:c>
      <x:c r="I14" s="14" t="str"/>
      <x:c r="J14" s="14" t="str"/>
      <x:c r="K14" s="2" t="n">
        <x:f>COUNTIFS('Heures'!$A$8:$A$127,A14)</x:f>
        <x:v>1</x:v>
      </x:c>
      <x:c r="L14" s="2" t="n">
        <x:f>COUNTIFS('Factures'!$B$8:$B$131,A14)</x:f>
        <x:v>1</x:v>
      </x:c>
      <x:c r="M14" s="10" t="n">
        <x:f>IF(AND(K14=1,COUNTIFS('Heures'!$A$8:$A$127,A14,'Heures'!$E$8:$E$127,"&gt;=0",'Heures'!$E$8:$E$127,"&lt;&gt;")=1),INDEX('Heures'!$E$8:$E$127,MATCH(A14,'Heures'!$A$8:$A$127,0)),"n.a.")</x:f>
        <x:v>8</x:v>
      </x:c>
      <x:c r="N14" s="10" t="n">
        <x:f>IF(AND(K14=1,COUNTIFS('Heures'!$A$8:$A$127,A14,'Heures'!$F$8:$F$127,"&gt;=0",'Heures'!$F$8:$F$127,"&lt;&gt;")=1),INDEX('Heures'!$F$8:$F$127,MATCH(A14,'Heures'!$A$8:$A$127,0)),"n.a.")</x:f>
        <x:v>65</x:v>
      </x:c>
      <x:c r="O14" s="2" t="str">
        <x:f>IF(K14=1,INDEX('Heures'!$G$8:$G$127,MATCH(A14,'Heures'!$A$8:$A$127,0)),"n.a.")</x:f>
        <x:v>Non</x:v>
      </x:c>
      <x:c r="P14" s="2" t="n">
        <x:f>L14-COUNTIFS('Factures'!$B$8:$B$131,A14,'Factures'!$G$8:$G$131,"Oui")</x:f>
        <x:v>0</x:v>
      </x:c>
      <x:c r="Q14" s="10" t="n">
        <x:f>IF(L14=0,"n.a.",SUMIFS('Factures'!$D$8:$D$131,'Factures'!$B$8:$B$131,A14))</x:f>
        <x:v>8</x:v>
      </x:c>
      <x:c r="R14" s="2" t="n">
        <x:f>IF(ISNUMBER(N14),L14-COUNTIFS('Factures'!$B$8:$B$131,A14,'Factures'!$E$8:$E$131,N14),0)</x:f>
        <x:v>0</x:v>
      </x:c>
      <x:c r="S14" s="2" t="n">
        <x:f>SUMIFS('Factures'!$H$8:$H$131,'Factures'!$B$8:$B$131,A14)</x:f>
        <x:v>0</x:v>
      </x:c>
      <x:c r="T14" s="2" t="n">
        <x:f>SUMIFS('Factures'!$I$8:$I$131,'Factures'!$B$8:$B$131,A14)</x:f>
        <x:v>0</x:v>
      </x:c>
      <x:c r="U14" s="2" t="n">
        <x:f>IF(K14=1,IF(ISNUMBER(M14),0,1)+IF(ISNUMBER(N14),0,1),0)+SUMIFS('Factures'!$J$8:$J$131,'Factures'!$B$8:$B$131,A14)</x:f>
        <x:v>0</x:v>
      </x:c>
      <x:c r="V14" s="2" t="n">
        <x:f>IF(K14=1,L14-COUNTIFS('Factures'!$B$8:$B$131,A14,'Factures'!$C$8:$C$131,B14),0)</x:f>
        <x:v>0</x:v>
      </x:c>
      <x:c r="W14" s="2" t="str">
        <x:f>IF(K14=1,INDEX('Heures'!$H$8:$H$127,MATCH(A14,'Heures'!$A$8:$A$127,0)),IF(AND(K14=0,L14&gt;0),INDEX('Factures'!$K$8:$K$131,MATCH(A14,'Factures'!$B$8:$B$131,0)),"À vérifier"))</x:f>
        <x:v>Chloé Vuille</x:v>
      </x:c>
    </x:row>
    <x:row r="15" ht="48" customHeight="1">
      <x:c r="A15" s="2" t="str">
        <x:v>M008</x:v>
      </x:c>
      <x:c r="B15" s="2" t="str">
        <x:f>IF(K15=1,INDEX('Heures'!$B$8:$B$127,MATCH(A15,'Heures'!$A$8:$A$127,0)),IF(L15&gt;0,INDEX('Factures'!$C$8:$C$131,MATCH(A15,'Factures'!$B$8:$B$131,0)),"n.a."))</x:f>
        <x:v>Lumévia Personnel</x:v>
      </x:c>
      <x:c r="C15" s="2" t="str">
        <x:f>IF(D15="","Concordant","À traiter")</x:f>
        <x:v>À traiter</x:v>
      </x:c>
      <x:c r="D15" s="16" t="str">
        <x:f>IF(K15=0,"Mission inconnue. ",IF(K15&gt;1,"Relevé dupliqué. ",""))&amp;IF(L15=0,"Facture absente. ","")&amp;IF(U15&gt;0,"Données manquantes. ","")&amp;IF(AND(K15=1,O15&lt;&gt;"Oui"),"Heures non validées. ","")&amp;IF(P15&gt;0,"Pièce absente. ","")&amp;IF(T15&gt;0,"Doublon facture. ","")&amp;IF(AND(ISNUMBER(M15),L15&gt;0,M15&lt;&gt;Q15),"Écart heures. ","")&amp;IF(R15&gt;0,"Écart tarif. ","")&amp;IF(S15&gt;0,"Calcul facture. ","")&amp;IF(V15&gt;0,"Agence différente. ","")&amp;IF(ISNUMBER(G15),IF(ABS(G15)&gt;$B$4,"Écart montant. ",""),"")</x:f>
        <x:v>Doublon facture. Écart heures. Écart montant. </x:v>
      </x:c>
      <x:c r="E15" s="15" t="n">
        <x:f>IF(AND(K15=1,ISNUMBER(M15),ISNUMBER(N15)),ROUND(M15*N15,2),"n.a.")</x:f>
        <x:v>420</x:v>
      </x:c>
      <x:c r="F15" s="15" t="n">
        <x:f>IF(L15=0,"n.a.",SUMIFS('Factures'!$F$8:$F$131,'Factures'!$B$8:$B$131,A15))</x:f>
        <x:v>840</x:v>
      </x:c>
      <x:c r="G15" s="15" t="n">
        <x:f>IF(AND(ISNUMBER(E15),ISNUMBER(F15)),ROUND(F15-E15,2),"n.a.")</x:f>
        <x:v>420</x:v>
      </x:c>
      <x:c r="H15" s="14" t="str">
        <x:v>Non démarré</x:v>
      </x:c>
      <x:c r="I15" s="14" t="str"/>
      <x:c r="J15" s="14" t="str"/>
      <x:c r="K15" s="2" t="n">
        <x:f>COUNTIFS('Heures'!$A$8:$A$127,A15)</x:f>
        <x:v>1</x:v>
      </x:c>
      <x:c r="L15" s="2" t="n">
        <x:f>COUNTIFS('Factures'!$B$8:$B$131,A15)</x:f>
        <x:v>2</x:v>
      </x:c>
      <x:c r="M15" s="10" t="n">
        <x:f>IF(AND(K15=1,COUNTIFS('Heures'!$A$8:$A$127,A15,'Heures'!$E$8:$E$127,"&gt;=0",'Heures'!$E$8:$E$127,"&lt;&gt;")=1),INDEX('Heures'!$E$8:$E$127,MATCH(A15,'Heures'!$A$8:$A$127,0)),"n.a.")</x:f>
        <x:v>6</x:v>
      </x:c>
      <x:c r="N15" s="10" t="n">
        <x:f>IF(AND(K15=1,COUNTIFS('Heures'!$A$8:$A$127,A15,'Heures'!$F$8:$F$127,"&gt;=0",'Heures'!$F$8:$F$127,"&lt;&gt;")=1),INDEX('Heures'!$F$8:$F$127,MATCH(A15,'Heures'!$A$8:$A$127,0)),"n.a.")</x:f>
        <x:v>70</x:v>
      </x:c>
      <x:c r="O15" s="2" t="str">
        <x:f>IF(K15=1,INDEX('Heures'!$G$8:$G$127,MATCH(A15,'Heures'!$A$8:$A$127,0)),"n.a.")</x:f>
        <x:v>Oui</x:v>
      </x:c>
      <x:c r="P15" s="2" t="n">
        <x:f>L15-COUNTIFS('Factures'!$B$8:$B$131,A15,'Factures'!$G$8:$G$131,"Oui")</x:f>
        <x:v>0</x:v>
      </x:c>
      <x:c r="Q15" s="10" t="n">
        <x:f>IF(L15=0,"n.a.",SUMIFS('Factures'!$D$8:$D$131,'Factures'!$B$8:$B$131,A15))</x:f>
        <x:v>12</x:v>
      </x:c>
      <x:c r="R15" s="2" t="n">
        <x:f>IF(ISNUMBER(N15),L15-COUNTIFS('Factures'!$B$8:$B$131,A15,'Factures'!$E$8:$E$131,N15),0)</x:f>
        <x:v>0</x:v>
      </x:c>
      <x:c r="S15" s="2" t="n">
        <x:f>SUMIFS('Factures'!$H$8:$H$131,'Factures'!$B$8:$B$131,A15)</x:f>
        <x:v>0</x:v>
      </x:c>
      <x:c r="T15" s="2" t="n">
        <x:f>SUMIFS('Factures'!$I$8:$I$131,'Factures'!$B$8:$B$131,A15)</x:f>
        <x:v>2</x:v>
      </x:c>
      <x:c r="U15" s="2" t="n">
        <x:f>IF(K15=1,IF(ISNUMBER(M15),0,1)+IF(ISNUMBER(N15),0,1),0)+SUMIFS('Factures'!$J$8:$J$131,'Factures'!$B$8:$B$131,A15)</x:f>
        <x:v>0</x:v>
      </x:c>
      <x:c r="V15" s="2" t="n">
        <x:f>IF(K15=1,L15-COUNTIFS('Factures'!$B$8:$B$131,A15,'Factures'!$C$8:$C$131,B15),0)</x:f>
        <x:v>0</x:v>
      </x:c>
      <x:c r="W15" s="2" t="str">
        <x:f>IF(K15=1,INDEX('Heures'!$H$8:$H$127,MATCH(A15,'Heures'!$A$8:$A$127,0)),IF(AND(K15=0,L15&gt;0),INDEX('Factures'!$K$8:$K$131,MATCH(A15,'Factures'!$B$8:$B$131,0)),"À vérifier"))</x:f>
        <x:v>Arthur Lambert</x:v>
      </x:c>
    </x:row>
    <x:row r="16" ht="48" customHeight="1">
      <x:c r="A16" s="2" t="str">
        <x:v>M009</x:v>
      </x:c>
      <x:c r="B16" s="2" t="str">
        <x:f>IF(K16=1,INDEX('Heures'!$B$8:$B$127,MATCH(A16,'Heures'!$A$8:$A$127,0)),IF(L16&gt;0,INDEX('Factures'!$C$8:$C$131,MATCH(A16,'Factures'!$B$8:$B$131,0)),"n.a."))</x:f>
        <x:v>Orivelle Placement</x:v>
      </x:c>
      <x:c r="C16" s="2" t="str">
        <x:f>IF(D16="","Concordant","À traiter")</x:f>
        <x:v>Concordant</x:v>
      </x:c>
      <x:c r="D16" s="16" t="str">
        <x:f>IF(K16=0,"Mission inconnue. ",IF(K16&gt;1,"Relevé dupliqué. ",""))&amp;IF(L16=0,"Facture absente. ","")&amp;IF(U16&gt;0,"Données manquantes. ","")&amp;IF(AND(K16=1,O16&lt;&gt;"Oui"),"Heures non validées. ","")&amp;IF(P16&gt;0,"Pièce absente. ","")&amp;IF(T16&gt;0,"Doublon facture. ","")&amp;IF(AND(ISNUMBER(M16),L16&gt;0,M16&lt;&gt;Q16),"Écart heures. ","")&amp;IF(R16&gt;0,"Écart tarif. ","")&amp;IF(S16&gt;0,"Calcul facture. ","")&amp;IF(V16&gt;0,"Agence différente. ","")&amp;IF(ISNUMBER(G16),IF(ABS(G16)&gt;$B$4,"Écart montant. ",""),"")</x:f>
      </x:c>
      <x:c r="E16" s="15" t="n">
        <x:f>IF(AND(K16=1,ISNUMBER(M16),ISNUMBER(N16)),ROUND(M16*N16,2),"n.a.")</x:f>
        <x:v>495</x:v>
      </x:c>
      <x:c r="F16" s="15" t="n">
        <x:f>IF(L16=0,"n.a.",SUMIFS('Factures'!$F$8:$F$131,'Factures'!$B$8:$B$131,A16))</x:f>
        <x:v>495</x:v>
      </x:c>
      <x:c r="G16" s="15" t="n">
        <x:f>IF(AND(ISNUMBER(E16),ISNUMBER(F16)),ROUND(F16-E16,2),"n.a.")</x:f>
        <x:v>0</x:v>
      </x:c>
      <x:c r="H16" s="14" t="str">
        <x:v>Non démarré</x:v>
      </x:c>
      <x:c r="I16" s="14" t="str"/>
      <x:c r="J16" s="14" t="str"/>
      <x:c r="K16" s="2" t="n">
        <x:f>COUNTIFS('Heures'!$A$8:$A$127,A16)</x:f>
        <x:v>1</x:v>
      </x:c>
      <x:c r="L16" s="2" t="n">
        <x:f>COUNTIFS('Factures'!$B$8:$B$131,A16)</x:f>
        <x:v>2</x:v>
      </x:c>
      <x:c r="M16" s="10" t="n">
        <x:f>IF(AND(K16=1,COUNTIFS('Heures'!$A$8:$A$127,A16,'Heures'!$E$8:$E$127,"&gt;=0",'Heures'!$E$8:$E$127,"&lt;&gt;")=1),INDEX('Heures'!$E$8:$E$127,MATCH(A16,'Heures'!$A$8:$A$127,0)),"n.a.")</x:f>
        <x:v>9</x:v>
      </x:c>
      <x:c r="N16" s="10" t="n">
        <x:f>IF(AND(K16=1,COUNTIFS('Heures'!$A$8:$A$127,A16,'Heures'!$F$8:$F$127,"&gt;=0",'Heures'!$F$8:$F$127,"&lt;&gt;")=1),INDEX('Heures'!$F$8:$F$127,MATCH(A16,'Heures'!$A$8:$A$127,0)),"n.a.")</x:f>
        <x:v>55</x:v>
      </x:c>
      <x:c r="O16" s="2" t="str">
        <x:f>IF(K16=1,INDEX('Heures'!$G$8:$G$127,MATCH(A16,'Heures'!$A$8:$A$127,0)),"n.a.")</x:f>
        <x:v>Oui</x:v>
      </x:c>
      <x:c r="P16" s="2" t="n">
        <x:f>L16-COUNTIFS('Factures'!$B$8:$B$131,A16,'Factures'!$G$8:$G$131,"Oui")</x:f>
        <x:v>0</x:v>
      </x:c>
      <x:c r="Q16" s="10" t="n">
        <x:f>IF(L16=0,"n.a.",SUMIFS('Factures'!$D$8:$D$131,'Factures'!$B$8:$B$131,A16))</x:f>
        <x:v>9</x:v>
      </x:c>
      <x:c r="R16" s="2" t="n">
        <x:f>IF(ISNUMBER(N16),L16-COUNTIFS('Factures'!$B$8:$B$131,A16,'Factures'!$E$8:$E$131,N16),0)</x:f>
        <x:v>0</x:v>
      </x:c>
      <x:c r="S16" s="2" t="n">
        <x:f>SUMIFS('Factures'!$H$8:$H$131,'Factures'!$B$8:$B$131,A16)</x:f>
        <x:v>0</x:v>
      </x:c>
      <x:c r="T16" s="2" t="n">
        <x:f>SUMIFS('Factures'!$I$8:$I$131,'Factures'!$B$8:$B$131,A16)</x:f>
        <x:v>0</x:v>
      </x:c>
      <x:c r="U16" s="2" t="n">
        <x:f>IF(K16=1,IF(ISNUMBER(M16),0,1)+IF(ISNUMBER(N16),0,1),0)+SUMIFS('Factures'!$J$8:$J$131,'Factures'!$B$8:$B$131,A16)</x:f>
        <x:v>0</x:v>
      </x:c>
      <x:c r="V16" s="2" t="n">
        <x:f>IF(K16=1,L16-COUNTIFS('Factures'!$B$8:$B$131,A16,'Factures'!$C$8:$C$131,B16),0)</x:f>
        <x:v>0</x:v>
      </x:c>
      <x:c r="W16" s="2" t="str">
        <x:f>IF(K16=1,INDEX('Heures'!$H$8:$H$127,MATCH(A16,'Heures'!$A$8:$A$127,0)),IF(AND(K16=0,L16&gt;0),INDEX('Factures'!$K$8:$K$131,MATCH(A16,'Factures'!$B$8:$B$131,0)),"À vérifier"))</x:f>
        <x:v>Sarah Dumont</x:v>
      </x:c>
    </x:row>
    <x:row r="17" ht="48" customHeight="1">
      <x:c r="A17" s="2" t="str">
        <x:v>M010</x:v>
      </x:c>
      <x:c r="B17" s="2" t="str">
        <x:f>IF(K17=1,INDEX('Heures'!$B$8:$B$127,MATCH(A17,'Heures'!$A$8:$A$127,0)),IF(L17&gt;0,INDEX('Factures'!$C$8:$C$131,MATCH(A17,'Factures'!$B$8:$B$131,0)),"n.a."))</x:f>
        <x:v>Alpélia Intérim</x:v>
      </x:c>
      <x:c r="C17" s="2" t="str">
        <x:f>IF(D17="","Concordant","À traiter")</x:f>
        <x:v>Concordant</x:v>
      </x:c>
      <x:c r="D17" s="16" t="str">
        <x:f>IF(K17=0,"Mission inconnue. ",IF(K17&gt;1,"Relevé dupliqué. ",""))&amp;IF(L17=0,"Facture absente. ","")&amp;IF(U17&gt;0,"Données manquantes. ","")&amp;IF(AND(K17=1,O17&lt;&gt;"Oui"),"Heures non validées. ","")&amp;IF(P17&gt;0,"Pièce absente. ","")&amp;IF(T17&gt;0,"Doublon facture. ","")&amp;IF(AND(ISNUMBER(M17),L17&gt;0,M17&lt;&gt;Q17),"Écart heures. ","")&amp;IF(R17&gt;0,"Écart tarif. ","")&amp;IF(S17&gt;0,"Calcul facture. ","")&amp;IF(V17&gt;0,"Agence différente. ","")&amp;IF(ISNUMBER(G17),IF(ABS(G17)&gt;$B$4,"Écart montant. ",""),"")</x:f>
      </x:c>
      <x:c r="E17" s="15" t="n">
        <x:f>IF(AND(K17=1,ISNUMBER(M17),ISNUMBER(N17)),ROUND(M17*N17,2),"n.a.")</x:f>
        <x:v>600</x:v>
      </x:c>
      <x:c r="F17" s="15" t="n">
        <x:f>IF(L17=0,"n.a.",SUMIFS('Factures'!$F$8:$F$131,'Factures'!$B$8:$B$131,A17))</x:f>
        <x:v>600</x:v>
      </x:c>
      <x:c r="G17" s="15" t="n">
        <x:f>IF(AND(ISNUMBER(E17),ISNUMBER(F17)),ROUND(F17-E17,2),"n.a.")</x:f>
        <x:v>0</x:v>
      </x:c>
      <x:c r="H17" s="14" t="str">
        <x:v>Non démarré</x:v>
      </x:c>
      <x:c r="I17" s="14" t="str"/>
      <x:c r="J17" s="14" t="str"/>
      <x:c r="K17" s="2" t="n">
        <x:f>COUNTIFS('Heures'!$A$8:$A$127,A17)</x:f>
        <x:v>1</x:v>
      </x:c>
      <x:c r="L17" s="2" t="n">
        <x:f>COUNTIFS('Factures'!$B$8:$B$131,A17)</x:f>
        <x:v>1</x:v>
      </x:c>
      <x:c r="M17" s="10" t="n">
        <x:f>IF(AND(K17=1,COUNTIFS('Heures'!$A$8:$A$127,A17,'Heures'!$E$8:$E$127,"&gt;=0",'Heures'!$E$8:$E$127,"&lt;&gt;")=1),INDEX('Heures'!$E$8:$E$127,MATCH(A17,'Heures'!$A$8:$A$127,0)),"n.a.")</x:f>
        <x:v>10</x:v>
      </x:c>
      <x:c r="N17" s="10" t="n">
        <x:f>IF(AND(K17=1,COUNTIFS('Heures'!$A$8:$A$127,A17,'Heures'!$F$8:$F$127,"&gt;=0",'Heures'!$F$8:$F$127,"&lt;&gt;")=1),INDEX('Heures'!$F$8:$F$127,MATCH(A17,'Heures'!$A$8:$A$127,0)),"n.a.")</x:f>
        <x:v>60</x:v>
      </x:c>
      <x:c r="O17" s="2" t="str">
        <x:f>IF(K17=1,INDEX('Heures'!$G$8:$G$127,MATCH(A17,'Heures'!$A$8:$A$127,0)),"n.a.")</x:f>
        <x:v>Oui</x:v>
      </x:c>
      <x:c r="P17" s="2" t="n">
        <x:f>L17-COUNTIFS('Factures'!$B$8:$B$131,A17,'Factures'!$G$8:$G$131,"Oui")</x:f>
        <x:v>0</x:v>
      </x:c>
      <x:c r="Q17" s="10" t="n">
        <x:f>IF(L17=0,"n.a.",SUMIFS('Factures'!$D$8:$D$131,'Factures'!$B$8:$B$131,A17))</x:f>
        <x:v>10</x:v>
      </x:c>
      <x:c r="R17" s="2" t="n">
        <x:f>IF(ISNUMBER(N17),L17-COUNTIFS('Factures'!$B$8:$B$131,A17,'Factures'!$E$8:$E$131,N17),0)</x:f>
        <x:v>0</x:v>
      </x:c>
      <x:c r="S17" s="2" t="n">
        <x:f>SUMIFS('Factures'!$H$8:$H$131,'Factures'!$B$8:$B$131,A17)</x:f>
        <x:v>0</x:v>
      </x:c>
      <x:c r="T17" s="2" t="n">
        <x:f>SUMIFS('Factures'!$I$8:$I$131,'Factures'!$B$8:$B$131,A17)</x:f>
        <x:v>0</x:v>
      </x:c>
      <x:c r="U17" s="2" t="n">
        <x:f>IF(K17=1,IF(ISNUMBER(M17),0,1)+IF(ISNUMBER(N17),0,1),0)+SUMIFS('Factures'!$J$8:$J$131,'Factures'!$B$8:$B$131,A17)</x:f>
        <x:v>0</x:v>
      </x:c>
      <x:c r="V17" s="2" t="n">
        <x:f>IF(K17=1,L17-COUNTIFS('Factures'!$B$8:$B$131,A17,'Factures'!$C$8:$C$131,B17),0)</x:f>
        <x:v>0</x:v>
      </x:c>
      <x:c r="W17" s="2" t="str">
        <x:f>IF(K17=1,INDEX('Heures'!$H$8:$H$127,MATCH(A17,'Heures'!$A$8:$A$127,0)),IF(AND(K17=0,L17&gt;0),INDEX('Factures'!$K$8:$K$131,MATCH(A17,'Factures'!$B$8:$B$131,0)),"À vérifier"))</x:f>
        <x:v>Louis Girard</x:v>
      </x:c>
    </x:row>
    <x:row r="18" ht="48" customHeight="1">
      <x:c r="A18" s="2" t="str">
        <x:v>M011</x:v>
      </x:c>
      <x:c r="B18" s="2" t="str">
        <x:f>IF(K18=1,INDEX('Heures'!$B$8:$B$127,MATCH(A18,'Heures'!$A$8:$A$127,0)),IF(L18&gt;0,INDEX('Factures'!$C$8:$C$131,MATCH(A18,'Factures'!$B$8:$B$131,0)),"n.a."))</x:f>
        <x:v>Lumévia Personnel</x:v>
      </x:c>
      <x:c r="C18" s="2" t="str">
        <x:f>IF(D18="","Concordant","À traiter")</x:f>
        <x:v>Concordant</x:v>
      </x:c>
      <x:c r="D18" s="16" t="str">
        <x:f>IF(K18=0,"Mission inconnue. ",IF(K18&gt;1,"Relevé dupliqué. ",""))&amp;IF(L18=0,"Facture absente. ","")&amp;IF(U18&gt;0,"Données manquantes. ","")&amp;IF(AND(K18=1,O18&lt;&gt;"Oui"),"Heures non validées. ","")&amp;IF(P18&gt;0,"Pièce absente. ","")&amp;IF(T18&gt;0,"Doublon facture. ","")&amp;IF(AND(ISNUMBER(M18),L18&gt;0,M18&lt;&gt;Q18),"Écart heures. ","")&amp;IF(R18&gt;0,"Écart tarif. ","")&amp;IF(S18&gt;0,"Calcul facture. ","")&amp;IF(V18&gt;0,"Agence différente. ","")&amp;IF(ISNUMBER(G18),IF(ABS(G18)&gt;$B$4,"Écart montant. ",""),"")</x:f>
      </x:c>
      <x:c r="E18" s="15" t="n">
        <x:f>IF(AND(K18=1,ISNUMBER(M18),ISNUMBER(N18)),ROUND(M18*N18,2),"n.a.")</x:f>
        <x:v>487.5</x:v>
      </x:c>
      <x:c r="F18" s="15" t="n">
        <x:f>IF(L18=0,"n.a.",SUMIFS('Factures'!$F$8:$F$131,'Factures'!$B$8:$B$131,A18))</x:f>
        <x:v>487.5</x:v>
      </x:c>
      <x:c r="G18" s="15" t="n">
        <x:f>IF(AND(ISNUMBER(E18),ISNUMBER(F18)),ROUND(F18-E18,2),"n.a.")</x:f>
        <x:v>0</x:v>
      </x:c>
      <x:c r="H18" s="14" t="str">
        <x:v>Non démarré</x:v>
      </x:c>
      <x:c r="I18" s="14" t="str"/>
      <x:c r="J18" s="14" t="str"/>
      <x:c r="K18" s="2" t="n">
        <x:f>COUNTIFS('Heures'!$A$8:$A$127,A18)</x:f>
        <x:v>1</x:v>
      </x:c>
      <x:c r="L18" s="2" t="n">
        <x:f>COUNTIFS('Factures'!$B$8:$B$131,A18)</x:f>
        <x:v>1</x:v>
      </x:c>
      <x:c r="M18" s="10" t="n">
        <x:f>IF(AND(K18=1,COUNTIFS('Heures'!$A$8:$A$127,A18,'Heures'!$E$8:$E$127,"&gt;=0",'Heures'!$E$8:$E$127,"&lt;&gt;")=1),INDEX('Heures'!$E$8:$E$127,MATCH(A18,'Heures'!$A$8:$A$127,0)),"n.a.")</x:f>
        <x:v>7.5</x:v>
      </x:c>
      <x:c r="N18" s="10" t="n">
        <x:f>IF(AND(K18=1,COUNTIFS('Heures'!$A$8:$A$127,A18,'Heures'!$F$8:$F$127,"&gt;=0",'Heures'!$F$8:$F$127,"&lt;&gt;")=1),INDEX('Heures'!$F$8:$F$127,MATCH(A18,'Heures'!$A$8:$A$127,0)),"n.a.")</x:f>
        <x:v>65</x:v>
      </x:c>
      <x:c r="O18" s="2" t="str">
        <x:f>IF(K18=1,INDEX('Heures'!$G$8:$G$127,MATCH(A18,'Heures'!$A$8:$A$127,0)),"n.a.")</x:f>
        <x:v>Oui</x:v>
      </x:c>
      <x:c r="P18" s="2" t="n">
        <x:f>L18-COUNTIFS('Factures'!$B$8:$B$131,A18,'Factures'!$G$8:$G$131,"Oui")</x:f>
        <x:v>0</x:v>
      </x:c>
      <x:c r="Q18" s="10" t="n">
        <x:f>IF(L18=0,"n.a.",SUMIFS('Factures'!$D$8:$D$131,'Factures'!$B$8:$B$131,A18))</x:f>
        <x:v>7.5</x:v>
      </x:c>
      <x:c r="R18" s="2" t="n">
        <x:f>IF(ISNUMBER(N18),L18-COUNTIFS('Factures'!$B$8:$B$131,A18,'Factures'!$E$8:$E$131,N18),0)</x:f>
        <x:v>0</x:v>
      </x:c>
      <x:c r="S18" s="2" t="n">
        <x:f>SUMIFS('Factures'!$H$8:$H$131,'Factures'!$B$8:$B$131,A18)</x:f>
        <x:v>0</x:v>
      </x:c>
      <x:c r="T18" s="2" t="n">
        <x:f>SUMIFS('Factures'!$I$8:$I$131,'Factures'!$B$8:$B$131,A18)</x:f>
        <x:v>0</x:v>
      </x:c>
      <x:c r="U18" s="2" t="n">
        <x:f>IF(K18=1,IF(ISNUMBER(M18),0,1)+IF(ISNUMBER(N18),0,1),0)+SUMIFS('Factures'!$J$8:$J$131,'Factures'!$B$8:$B$131,A18)</x:f>
        <x:v>0</x:v>
      </x:c>
      <x:c r="V18" s="2" t="n">
        <x:f>IF(K18=1,L18-COUNTIFS('Factures'!$B$8:$B$131,A18,'Factures'!$C$8:$C$131,B18),0)</x:f>
        <x:v>0</x:v>
      </x:c>
      <x:c r="W18" s="2" t="str">
        <x:f>IF(K18=1,INDEX('Heures'!$H$8:$H$127,MATCH(A18,'Heures'!$A$8:$A$127,0)),IF(AND(K18=0,L18&gt;0),INDEX('Factures'!$K$8:$K$131,MATCH(A18,'Factures'!$B$8:$B$131,0)),"À vérifier"))</x:f>
        <x:v>Manon Clerc</x:v>
      </x:c>
    </x:row>
    <x:row r="19" ht="48" customHeight="1">
      <x:c r="A19" s="2" t="str">
        <x:v>M012</x:v>
      </x:c>
      <x:c r="B19" s="2" t="str">
        <x:f>IF(K19=1,INDEX('Heures'!$B$8:$B$127,MATCH(A19,'Heures'!$A$8:$A$127,0)),IF(L19&gt;0,INDEX('Factures'!$C$8:$C$131,MATCH(A19,'Factures'!$B$8:$B$131,0)),"n.a."))</x:f>
        <x:v>Orivelle Placement</x:v>
      </x:c>
      <x:c r="C19" s="2" t="str">
        <x:f>IF(D19="","Concordant","À traiter")</x:f>
        <x:v>À traiter</x:v>
      </x:c>
      <x:c r="D19" s="16" t="str">
        <x:f>IF(K19=0,"Mission inconnue. ",IF(K19&gt;1,"Relevé dupliqué. ",""))&amp;IF(L19=0,"Facture absente. ","")&amp;IF(U19&gt;0,"Données manquantes. ","")&amp;IF(AND(K19=1,O19&lt;&gt;"Oui"),"Heures non validées. ","")&amp;IF(P19&gt;0,"Pièce absente. ","")&amp;IF(T19&gt;0,"Doublon facture. ","")&amp;IF(AND(ISNUMBER(M19),L19&gt;0,M19&lt;&gt;Q19),"Écart heures. ","")&amp;IF(R19&gt;0,"Écart tarif. ","")&amp;IF(S19&gt;0,"Calcul facture. ","")&amp;IF(V19&gt;0,"Agence différente. ","")&amp;IF(ISNUMBER(G19),IF(ABS(G19)&gt;$B$4,"Écart montant. ",""),"")</x:f>
        <x:v>Données manquantes. </x:v>
      </x:c>
      <x:c r="E19" s="15" t="str">
        <x:f>IF(AND(K19=1,ISNUMBER(M19),ISNUMBER(N19)),ROUND(M19*N19,2),"n.a.")</x:f>
        <x:v>n.a.</x:v>
      </x:c>
      <x:c r="F19" s="15" t="n">
        <x:f>IF(L19=0,"n.a.",SUMIFS('Factures'!$F$8:$F$131,'Factures'!$B$8:$B$131,A19))</x:f>
        <x:v>560</x:v>
      </x:c>
      <x:c r="G19" s="15" t="str">
        <x:f>IF(AND(ISNUMBER(E19),ISNUMBER(F19)),ROUND(F19-E19,2),"n.a.")</x:f>
        <x:v>n.a.</x:v>
      </x:c>
      <x:c r="H19" s="14" t="str">
        <x:v>Non démarré</x:v>
      </x:c>
      <x:c r="I19" s="14" t="str"/>
      <x:c r="J19" s="14" t="str"/>
      <x:c r="K19" s="2" t="n">
        <x:f>COUNTIFS('Heures'!$A$8:$A$127,A19)</x:f>
        <x:v>1</x:v>
      </x:c>
      <x:c r="L19" s="2" t="n">
        <x:f>COUNTIFS('Factures'!$B$8:$B$131,A19)</x:f>
        <x:v>1</x:v>
      </x:c>
      <x:c r="M19" s="10" t="str">
        <x:f>IF(AND(K19=1,COUNTIFS('Heures'!$A$8:$A$127,A19,'Heures'!$E$8:$E$127,"&gt;=0",'Heures'!$E$8:$E$127,"&lt;&gt;")=1),INDEX('Heures'!$E$8:$E$127,MATCH(A19,'Heures'!$A$8:$A$127,0)),"n.a.")</x:f>
        <x:v>n.a.</x:v>
      </x:c>
      <x:c r="N19" s="10" t="n">
        <x:f>IF(AND(K19=1,COUNTIFS('Heures'!$A$8:$A$127,A19,'Heures'!$F$8:$F$127,"&gt;=0",'Heures'!$F$8:$F$127,"&lt;&gt;")=1),INDEX('Heures'!$F$8:$F$127,MATCH(A19,'Heures'!$A$8:$A$127,0)),"n.a.")</x:f>
        <x:v>70</x:v>
      </x:c>
      <x:c r="O19" s="2" t="str">
        <x:f>IF(K19=1,INDEX('Heures'!$G$8:$G$127,MATCH(A19,'Heures'!$A$8:$A$127,0)),"n.a.")</x:f>
        <x:v>Oui</x:v>
      </x:c>
      <x:c r="P19" s="2" t="n">
        <x:f>L19-COUNTIFS('Factures'!$B$8:$B$131,A19,'Factures'!$G$8:$G$131,"Oui")</x:f>
        <x:v>0</x:v>
      </x:c>
      <x:c r="Q19" s="10" t="n">
        <x:f>IF(L19=0,"n.a.",SUMIFS('Factures'!$D$8:$D$131,'Factures'!$B$8:$B$131,A19))</x:f>
        <x:v>8</x:v>
      </x:c>
      <x:c r="R19" s="2" t="n">
        <x:f>IF(ISNUMBER(N19),L19-COUNTIFS('Factures'!$B$8:$B$131,A19,'Factures'!$E$8:$E$131,N19),0)</x:f>
        <x:v>0</x:v>
      </x:c>
      <x:c r="S19" s="2" t="n">
        <x:f>SUMIFS('Factures'!$H$8:$H$131,'Factures'!$B$8:$B$131,A19)</x:f>
        <x:v>0</x:v>
      </x:c>
      <x:c r="T19" s="2" t="n">
        <x:f>SUMIFS('Factures'!$I$8:$I$131,'Factures'!$B$8:$B$131,A19)</x:f>
        <x:v>0</x:v>
      </x:c>
      <x:c r="U19" s="2" t="n">
        <x:f>IF(K19=1,IF(ISNUMBER(M19),0,1)+IF(ISNUMBER(N19),0,1),0)+SUMIFS('Factures'!$J$8:$J$131,'Factures'!$B$8:$B$131,A19)</x:f>
        <x:v>1</x:v>
      </x:c>
      <x:c r="V19" s="2" t="n">
        <x:f>IF(K19=1,L19-COUNTIFS('Factures'!$B$8:$B$131,A19,'Factures'!$C$8:$C$131,B19),0)</x:f>
        <x:v>0</x:v>
      </x:c>
      <x:c r="W19" s="2" t="str">
        <x:f>IF(K19=1,INDEX('Heures'!$H$8:$H$127,MATCH(A19,'Heures'!$A$8:$A$127,0)),IF(AND(K19=0,L19&gt;0),INDEX('Factures'!$K$8:$K$131,MATCH(A19,'Factures'!$B$8:$B$131,0)),"À vérifier"))</x:f>
        <x:v>Gabriel Renaud</x:v>
      </x:c>
    </x:row>
    <x:row r="20" ht="48" customHeight="1">
      <x:c r="A20" s="2" t="str">
        <x:v>M013</x:v>
      </x:c>
      <x:c r="B20" s="2" t="str">
        <x:f>IF(K20=1,INDEX('Heures'!$B$8:$B$127,MATCH(A20,'Heures'!$A$8:$A$127,0)),IF(L20&gt;0,INDEX('Factures'!$C$8:$C$131,MATCH(A20,'Factures'!$B$8:$B$131,0)),"n.a."))</x:f>
        <x:v>Alpélia Intérim</x:v>
      </x:c>
      <x:c r="C20" s="2" t="str">
        <x:f>IF(D20="","Concordant","À traiter")</x:f>
        <x:v>Concordant</x:v>
      </x:c>
      <x:c r="D20" s="16" t="str">
        <x:f>IF(K20=0,"Mission inconnue. ",IF(K20&gt;1,"Relevé dupliqué. ",""))&amp;IF(L20=0,"Facture absente. ","")&amp;IF(U20&gt;0,"Données manquantes. ","")&amp;IF(AND(K20=1,O20&lt;&gt;"Oui"),"Heures non validées. ","")&amp;IF(P20&gt;0,"Pièce absente. ","")&amp;IF(T20&gt;0,"Doublon facture. ","")&amp;IF(AND(ISNUMBER(M20),L20&gt;0,M20&lt;&gt;Q20),"Écart heures. ","")&amp;IF(R20&gt;0,"Écart tarif. ","")&amp;IF(S20&gt;0,"Calcul facture. ","")&amp;IF(V20&gt;0,"Agence différente. ","")&amp;IF(ISNUMBER(G20),IF(ABS(G20)&gt;$B$4,"Écart montant. ",""),"")</x:f>
      </x:c>
      <x:c r="E20" s="15" t="n">
        <x:f>IF(AND(K20=1,ISNUMBER(M20),ISNUMBER(N20)),ROUND(M20*N20,2),"n.a.")</x:f>
        <x:v>330</x:v>
      </x:c>
      <x:c r="F20" s="15" t="n">
        <x:f>IF(L20=0,"n.a.",SUMIFS('Factures'!$F$8:$F$131,'Factures'!$B$8:$B$131,A20))</x:f>
        <x:v>330</x:v>
      </x:c>
      <x:c r="G20" s="15" t="n">
        <x:f>IF(AND(ISNUMBER(E20),ISNUMBER(F20)),ROUND(F20-E20,2),"n.a.")</x:f>
        <x:v>0</x:v>
      </x:c>
      <x:c r="H20" s="14" t="str">
        <x:v>Non démarré</x:v>
      </x:c>
      <x:c r="I20" s="14" t="str"/>
      <x:c r="J20" s="14" t="str"/>
      <x:c r="K20" s="2" t="n">
        <x:f>COUNTIFS('Heures'!$A$8:$A$127,A20)</x:f>
        <x:v>1</x:v>
      </x:c>
      <x:c r="L20" s="2" t="n">
        <x:f>COUNTIFS('Factures'!$B$8:$B$131,A20)</x:f>
        <x:v>1</x:v>
      </x:c>
      <x:c r="M20" s="10" t="n">
        <x:f>IF(AND(K20=1,COUNTIFS('Heures'!$A$8:$A$127,A20,'Heures'!$E$8:$E$127,"&gt;=0",'Heures'!$E$8:$E$127,"&lt;&gt;")=1),INDEX('Heures'!$E$8:$E$127,MATCH(A20,'Heures'!$A$8:$A$127,0)),"n.a.")</x:f>
        <x:v>6</x:v>
      </x:c>
      <x:c r="N20" s="10" t="n">
        <x:f>IF(AND(K20=1,COUNTIFS('Heures'!$A$8:$A$127,A20,'Heures'!$F$8:$F$127,"&gt;=0",'Heures'!$F$8:$F$127,"&lt;&gt;")=1),INDEX('Heures'!$F$8:$F$127,MATCH(A20,'Heures'!$A$8:$A$127,0)),"n.a.")</x:f>
        <x:v>55</x:v>
      </x:c>
      <x:c r="O20" s="2" t="str">
        <x:f>IF(K20=1,INDEX('Heures'!$G$8:$G$127,MATCH(A20,'Heures'!$A$8:$A$127,0)),"n.a.")</x:f>
        <x:v>Oui</x:v>
      </x:c>
      <x:c r="P20" s="2" t="n">
        <x:f>L20-COUNTIFS('Factures'!$B$8:$B$131,A20,'Factures'!$G$8:$G$131,"Oui")</x:f>
        <x:v>0</x:v>
      </x:c>
      <x:c r="Q20" s="10" t="n">
        <x:f>IF(L20=0,"n.a.",SUMIFS('Factures'!$D$8:$D$131,'Factures'!$B$8:$B$131,A20))</x:f>
        <x:v>6</x:v>
      </x:c>
      <x:c r="R20" s="2" t="n">
        <x:f>IF(ISNUMBER(N20),L20-COUNTIFS('Factures'!$B$8:$B$131,A20,'Factures'!$E$8:$E$131,N20),0)</x:f>
        <x:v>0</x:v>
      </x:c>
      <x:c r="S20" s="2" t="n">
        <x:f>SUMIFS('Factures'!$H$8:$H$131,'Factures'!$B$8:$B$131,A20)</x:f>
        <x:v>0</x:v>
      </x:c>
      <x:c r="T20" s="2" t="n">
        <x:f>SUMIFS('Factures'!$I$8:$I$131,'Factures'!$B$8:$B$131,A20)</x:f>
        <x:v>0</x:v>
      </x:c>
      <x:c r="U20" s="2" t="n">
        <x:f>IF(K20=1,IF(ISNUMBER(M20),0,1)+IF(ISNUMBER(N20),0,1),0)+SUMIFS('Factures'!$J$8:$J$131,'Factures'!$B$8:$B$131,A20)</x:f>
        <x:v>0</x:v>
      </x:c>
      <x:c r="V20" s="2" t="n">
        <x:f>IF(K20=1,L20-COUNTIFS('Factures'!$B$8:$B$131,A20,'Factures'!$C$8:$C$131,B20),0)</x:f>
        <x:v>0</x:v>
      </x:c>
      <x:c r="W20" s="2" t="str">
        <x:f>IF(K20=1,INDEX('Heures'!$H$8:$H$127,MATCH(A20,'Heures'!$A$8:$A$127,0)),IF(AND(K20=0,L20&gt;0),INDEX('Factures'!$K$8:$K$131,MATCH(A20,'Factures'!$B$8:$B$131,0)),"À vérifier"))</x:f>
        <x:v>Julie Aubert</x:v>
      </x:c>
    </x:row>
    <x:row r="21" ht="48" customHeight="1">
      <x:c r="A21" s="2" t="str">
        <x:v>M014</x:v>
      </x:c>
      <x:c r="B21" s="2" t="str">
        <x:f>IF(K21=1,INDEX('Heures'!$B$8:$B$127,MATCH(A21,'Heures'!$A$8:$A$127,0)),IF(L21&gt;0,INDEX('Factures'!$C$8:$C$131,MATCH(A21,'Factures'!$B$8:$B$131,0)),"n.a."))</x:f>
        <x:v>Lumévia Personnel</x:v>
      </x:c>
      <x:c r="C21" s="2" t="str">
        <x:f>IF(D21="","Concordant","À traiter")</x:f>
        <x:v>Concordant</x:v>
      </x:c>
      <x:c r="D21" s="16" t="str">
        <x:f>IF(K21=0,"Mission inconnue. ",IF(K21&gt;1,"Relevé dupliqué. ",""))&amp;IF(L21=0,"Facture absente. ","")&amp;IF(U21&gt;0,"Données manquantes. ","")&amp;IF(AND(K21=1,O21&lt;&gt;"Oui"),"Heures non validées. ","")&amp;IF(P21&gt;0,"Pièce absente. ","")&amp;IF(T21&gt;0,"Doublon facture. ","")&amp;IF(AND(ISNUMBER(M21),L21&gt;0,M21&lt;&gt;Q21),"Écart heures. ","")&amp;IF(R21&gt;0,"Écart tarif. ","")&amp;IF(S21&gt;0,"Calcul facture. ","")&amp;IF(V21&gt;0,"Agence différente. ","")&amp;IF(ISNUMBER(G21),IF(ABS(G21)&gt;$B$4,"Écart montant. ",""),"")</x:f>
      </x:c>
      <x:c r="E21" s="15" t="n">
        <x:f>IF(AND(K21=1,ISNUMBER(M21),ISNUMBER(N21)),ROUND(M21*N21,2),"n.a.")</x:f>
        <x:v>540</x:v>
      </x:c>
      <x:c r="F21" s="15" t="n">
        <x:f>IF(L21=0,"n.a.",SUMIFS('Factures'!$F$8:$F$131,'Factures'!$B$8:$B$131,A21))</x:f>
        <x:v>540</x:v>
      </x:c>
      <x:c r="G21" s="15" t="n">
        <x:f>IF(AND(ISNUMBER(E21),ISNUMBER(F21)),ROUND(F21-E21,2),"n.a.")</x:f>
        <x:v>0</x:v>
      </x:c>
      <x:c r="H21" s="14" t="str">
        <x:v>Non démarré</x:v>
      </x:c>
      <x:c r="I21" s="14" t="str"/>
      <x:c r="J21" s="14" t="str"/>
      <x:c r="K21" s="2" t="n">
        <x:f>COUNTIFS('Heures'!$A$8:$A$127,A21)</x:f>
        <x:v>1</x:v>
      </x:c>
      <x:c r="L21" s="2" t="n">
        <x:f>COUNTIFS('Factures'!$B$8:$B$131,A21)</x:f>
        <x:v>1</x:v>
      </x:c>
      <x:c r="M21" s="10" t="n">
        <x:f>IF(AND(K21=1,COUNTIFS('Heures'!$A$8:$A$127,A21,'Heures'!$E$8:$E$127,"&gt;=0",'Heures'!$E$8:$E$127,"&lt;&gt;")=1),INDEX('Heures'!$E$8:$E$127,MATCH(A21,'Heures'!$A$8:$A$127,0)),"n.a.")</x:f>
        <x:v>9</x:v>
      </x:c>
      <x:c r="N21" s="10" t="n">
        <x:f>IF(AND(K21=1,COUNTIFS('Heures'!$A$8:$A$127,A21,'Heures'!$F$8:$F$127,"&gt;=0",'Heures'!$F$8:$F$127,"&lt;&gt;")=1),INDEX('Heures'!$F$8:$F$127,MATCH(A21,'Heures'!$A$8:$A$127,0)),"n.a.")</x:f>
        <x:v>60</x:v>
      </x:c>
      <x:c r="O21" s="2" t="str">
        <x:f>IF(K21=1,INDEX('Heures'!$G$8:$G$127,MATCH(A21,'Heures'!$A$8:$A$127,0)),"n.a.")</x:f>
        <x:v>Oui</x:v>
      </x:c>
      <x:c r="P21" s="2" t="n">
        <x:f>L21-COUNTIFS('Factures'!$B$8:$B$131,A21,'Factures'!$G$8:$G$131,"Oui")</x:f>
        <x:v>0</x:v>
      </x:c>
      <x:c r="Q21" s="10" t="n">
        <x:f>IF(L21=0,"n.a.",SUMIFS('Factures'!$D$8:$D$131,'Factures'!$B$8:$B$131,A21))</x:f>
        <x:v>9</x:v>
      </x:c>
      <x:c r="R21" s="2" t="n">
        <x:f>IF(ISNUMBER(N21),L21-COUNTIFS('Factures'!$B$8:$B$131,A21,'Factures'!$E$8:$E$131,N21),0)</x:f>
        <x:v>0</x:v>
      </x:c>
      <x:c r="S21" s="2" t="n">
        <x:f>SUMIFS('Factures'!$H$8:$H$131,'Factures'!$B$8:$B$131,A21)</x:f>
        <x:v>0</x:v>
      </x:c>
      <x:c r="T21" s="2" t="n">
        <x:f>SUMIFS('Factures'!$I$8:$I$131,'Factures'!$B$8:$B$131,A21)</x:f>
        <x:v>0</x:v>
      </x:c>
      <x:c r="U21" s="2" t="n">
        <x:f>IF(K21=1,IF(ISNUMBER(M21),0,1)+IF(ISNUMBER(N21),0,1),0)+SUMIFS('Factures'!$J$8:$J$131,'Factures'!$B$8:$B$131,A21)</x:f>
        <x:v>0</x:v>
      </x:c>
      <x:c r="V21" s="2" t="n">
        <x:f>IF(K21=1,L21-COUNTIFS('Factures'!$B$8:$B$131,A21,'Factures'!$C$8:$C$131,B21),0)</x:f>
        <x:v>0</x:v>
      </x:c>
      <x:c r="W21" s="2" t="str">
        <x:f>IF(K21=1,INDEX('Heures'!$H$8:$H$127,MATCH(A21,'Heures'!$A$8:$A$127,0)),IF(AND(K21=0,L21&gt;0),INDEX('Factures'!$K$8:$K$131,MATCH(A21,'Factures'!$B$8:$B$131,0)),"À vérifier"))</x:f>
        <x:v>Noah Marchand</x:v>
      </x:c>
    </x:row>
    <x:row r="22" ht="48" customHeight="1">
      <x:c r="A22" s="2" t="str">
        <x:v>M015</x:v>
      </x:c>
      <x:c r="B22" s="2" t="str">
        <x:f>IF(K22=1,INDEX('Heures'!$B$8:$B$127,MATCH(A22,'Heures'!$A$8:$A$127,0)),IF(L22&gt;0,INDEX('Factures'!$C$8:$C$131,MATCH(A22,'Factures'!$B$8:$B$131,0)),"n.a."))</x:f>
        <x:v>Orivelle Placement</x:v>
      </x:c>
      <x:c r="C22" s="2" t="str">
        <x:f>IF(D22="","Concordant","À traiter")</x:f>
        <x:v>À traiter</x:v>
      </x:c>
      <x:c r="D22" s="16" t="str">
        <x:f>IF(K22=0,"Mission inconnue. ",IF(K22&gt;1,"Relevé dupliqué. ",""))&amp;IF(L22=0,"Facture absente. ","")&amp;IF(U22&gt;0,"Données manquantes. ","")&amp;IF(AND(K22=1,O22&lt;&gt;"Oui"),"Heures non validées. ","")&amp;IF(P22&gt;0,"Pièce absente. ","")&amp;IF(T22&gt;0,"Doublon facture. ","")&amp;IF(AND(ISNUMBER(M22),L22&gt;0,M22&lt;&gt;Q22),"Écart heures. ","")&amp;IF(R22&gt;0,"Écart tarif. ","")&amp;IF(S22&gt;0,"Calcul facture. ","")&amp;IF(V22&gt;0,"Agence différente. ","")&amp;IF(ISNUMBER(G22),IF(ABS(G22)&gt;$B$4,"Écart montant. ",""),"")</x:f>
        <x:v>Données manquantes. </x:v>
      </x:c>
      <x:c r="E22" s="15" t="str">
        <x:f>IF(AND(K22=1,ISNUMBER(M22),ISNUMBER(N22)),ROUND(M22*N22,2),"n.a.")</x:f>
        <x:v>n.a.</x:v>
      </x:c>
      <x:c r="F22" s="15" t="n">
        <x:f>IF(L22=0,"n.a.",SUMIFS('Factures'!$F$8:$F$131,'Factures'!$B$8:$B$131,A22))</x:f>
        <x:v>650</x:v>
      </x:c>
      <x:c r="G22" s="15" t="str">
        <x:f>IF(AND(ISNUMBER(E22),ISNUMBER(F22)),ROUND(F22-E22,2),"n.a.")</x:f>
        <x:v>n.a.</x:v>
      </x:c>
      <x:c r="H22" s="14" t="str">
        <x:v>Non démarré</x:v>
      </x:c>
      <x:c r="I22" s="14" t="str"/>
      <x:c r="J22" s="14" t="str"/>
      <x:c r="K22" s="2" t="n">
        <x:f>COUNTIFS('Heures'!$A$8:$A$127,A22)</x:f>
        <x:v>1</x:v>
      </x:c>
      <x:c r="L22" s="2" t="n">
        <x:f>COUNTIFS('Factures'!$B$8:$B$131,A22)</x:f>
        <x:v>1</x:v>
      </x:c>
      <x:c r="M22" s="10" t="n">
        <x:f>IF(AND(K22=1,COUNTIFS('Heures'!$A$8:$A$127,A22,'Heures'!$E$8:$E$127,"&gt;=0",'Heures'!$E$8:$E$127,"&lt;&gt;")=1),INDEX('Heures'!$E$8:$E$127,MATCH(A22,'Heures'!$A$8:$A$127,0)),"n.a.")</x:f>
        <x:v>10</x:v>
      </x:c>
      <x:c r="N22" s="10" t="str">
        <x:f>IF(AND(K22=1,COUNTIFS('Heures'!$A$8:$A$127,A22,'Heures'!$F$8:$F$127,"&gt;=0",'Heures'!$F$8:$F$127,"&lt;&gt;")=1),INDEX('Heures'!$F$8:$F$127,MATCH(A22,'Heures'!$A$8:$A$127,0)),"n.a.")</x:f>
        <x:v>n.a.</x:v>
      </x:c>
      <x:c r="O22" s="2" t="str">
        <x:f>IF(K22=1,INDEX('Heures'!$G$8:$G$127,MATCH(A22,'Heures'!$A$8:$A$127,0)),"n.a.")</x:f>
        <x:v>Oui</x:v>
      </x:c>
      <x:c r="P22" s="2" t="n">
        <x:f>L22-COUNTIFS('Factures'!$B$8:$B$131,A22,'Factures'!$G$8:$G$131,"Oui")</x:f>
        <x:v>0</x:v>
      </x:c>
      <x:c r="Q22" s="10" t="n">
        <x:f>IF(L22=0,"n.a.",SUMIFS('Factures'!$D$8:$D$131,'Factures'!$B$8:$B$131,A22))</x:f>
        <x:v>10</x:v>
      </x:c>
      <x:c r="R22" s="2" t="n">
        <x:f>IF(ISNUMBER(N22),L22-COUNTIFS('Factures'!$B$8:$B$131,A22,'Factures'!$E$8:$E$131,N22),0)</x:f>
        <x:v>0</x:v>
      </x:c>
      <x:c r="S22" s="2" t="n">
        <x:f>SUMIFS('Factures'!$H$8:$H$131,'Factures'!$B$8:$B$131,A22)</x:f>
        <x:v>0</x:v>
      </x:c>
      <x:c r="T22" s="2" t="n">
        <x:f>SUMIFS('Factures'!$I$8:$I$131,'Factures'!$B$8:$B$131,A22)</x:f>
        <x:v>0</x:v>
      </x:c>
      <x:c r="U22" s="2" t="n">
        <x:f>IF(K22=1,IF(ISNUMBER(M22),0,1)+IF(ISNUMBER(N22),0,1),0)+SUMIFS('Factures'!$J$8:$J$131,'Factures'!$B$8:$B$131,A22)</x:f>
        <x:v>1</x:v>
      </x:c>
      <x:c r="V22" s="2" t="n">
        <x:f>IF(K22=1,L22-COUNTIFS('Factures'!$B$8:$B$131,A22,'Factures'!$C$8:$C$131,B22),0)</x:f>
        <x:v>0</x:v>
      </x:c>
      <x:c r="W22" s="2" t="str">
        <x:f>IF(K22=1,INDEX('Heures'!$H$8:$H$127,MATCH(A22,'Heures'!$A$8:$A$127,0)),IF(AND(K22=0,L22&gt;0),INDEX('Factures'!$K$8:$K$131,MATCH(A22,'Factures'!$B$8:$B$131,0)),"À vérifier"))</x:f>
        <x:v>Alice Dutoit</x:v>
      </x:c>
    </x:row>
    <x:row r="23" ht="48" customHeight="1">
      <x:c r="A23" s="2" t="str">
        <x:v>M016</x:v>
      </x:c>
      <x:c r="B23" s="2" t="str">
        <x:f>IF(K23=1,INDEX('Heures'!$B$8:$B$127,MATCH(A23,'Heures'!$A$8:$A$127,0)),IF(L23&gt;0,INDEX('Factures'!$C$8:$C$131,MATCH(A23,'Factures'!$B$8:$B$131,0)),"n.a."))</x:f>
        <x:v>Alpélia Intérim</x:v>
      </x:c>
      <x:c r="C23" s="2" t="str">
        <x:f>IF(D23="","Concordant","À traiter")</x:f>
        <x:v>Concordant</x:v>
      </x:c>
      <x:c r="D23" s="16" t="str">
        <x:f>IF(K23=0,"Mission inconnue. ",IF(K23&gt;1,"Relevé dupliqué. ",""))&amp;IF(L23=0,"Facture absente. ","")&amp;IF(U23&gt;0,"Données manquantes. ","")&amp;IF(AND(K23=1,O23&lt;&gt;"Oui"),"Heures non validées. ","")&amp;IF(P23&gt;0,"Pièce absente. ","")&amp;IF(T23&gt;0,"Doublon facture. ","")&amp;IF(AND(ISNUMBER(M23),L23&gt;0,M23&lt;&gt;Q23),"Écart heures. ","")&amp;IF(R23&gt;0,"Écart tarif. ","")&amp;IF(S23&gt;0,"Calcul facture. ","")&amp;IF(V23&gt;0,"Agence différente. ","")&amp;IF(ISNUMBER(G23),IF(ABS(G23)&gt;$B$4,"Écart montant. ",""),"")</x:f>
      </x:c>
      <x:c r="E23" s="15" t="n">
        <x:f>IF(AND(K23=1,ISNUMBER(M23),ISNUMBER(N23)),ROUND(M23*N23,2),"n.a.")</x:f>
        <x:v>525</x:v>
      </x:c>
      <x:c r="F23" s="15" t="n">
        <x:f>IF(L23=0,"n.a.",SUMIFS('Factures'!$F$8:$F$131,'Factures'!$B$8:$B$131,A23))</x:f>
        <x:v>525</x:v>
      </x:c>
      <x:c r="G23" s="15" t="n">
        <x:f>IF(AND(ISNUMBER(E23),ISNUMBER(F23)),ROUND(F23-E23,2),"n.a.")</x:f>
        <x:v>0</x:v>
      </x:c>
      <x:c r="H23" s="14" t="str">
        <x:v>Non démarré</x:v>
      </x:c>
      <x:c r="I23" s="14" t="str"/>
      <x:c r="J23" s="14" t="str"/>
      <x:c r="K23" s="2" t="n">
        <x:f>COUNTIFS('Heures'!$A$8:$A$127,A23)</x:f>
        <x:v>1</x:v>
      </x:c>
      <x:c r="L23" s="2" t="n">
        <x:f>COUNTIFS('Factures'!$B$8:$B$131,A23)</x:f>
        <x:v>1</x:v>
      </x:c>
      <x:c r="M23" s="10" t="n">
        <x:f>IF(AND(K23=1,COUNTIFS('Heures'!$A$8:$A$127,A23,'Heures'!$E$8:$E$127,"&gt;=0",'Heures'!$E$8:$E$127,"&lt;&gt;")=1),INDEX('Heures'!$E$8:$E$127,MATCH(A23,'Heures'!$A$8:$A$127,0)),"n.a.")</x:f>
        <x:v>7.5</x:v>
      </x:c>
      <x:c r="N23" s="10" t="n">
        <x:f>IF(AND(K23=1,COUNTIFS('Heures'!$A$8:$A$127,A23,'Heures'!$F$8:$F$127,"&gt;=0",'Heures'!$F$8:$F$127,"&lt;&gt;")=1),INDEX('Heures'!$F$8:$F$127,MATCH(A23,'Heures'!$A$8:$A$127,0)),"n.a.")</x:f>
        <x:v>70</x:v>
      </x:c>
      <x:c r="O23" s="2" t="str">
        <x:f>IF(K23=1,INDEX('Heures'!$G$8:$G$127,MATCH(A23,'Heures'!$A$8:$A$127,0)),"n.a.")</x:f>
        <x:v>Oui</x:v>
      </x:c>
      <x:c r="P23" s="2" t="n">
        <x:f>L23-COUNTIFS('Factures'!$B$8:$B$131,A23,'Factures'!$G$8:$G$131,"Oui")</x:f>
        <x:v>0</x:v>
      </x:c>
      <x:c r="Q23" s="10" t="n">
        <x:f>IF(L23=0,"n.a.",SUMIFS('Factures'!$D$8:$D$131,'Factures'!$B$8:$B$131,A23))</x:f>
        <x:v>7.5</x:v>
      </x:c>
      <x:c r="R23" s="2" t="n">
        <x:f>IF(ISNUMBER(N23),L23-COUNTIFS('Factures'!$B$8:$B$131,A23,'Factures'!$E$8:$E$131,N23),0)</x:f>
        <x:v>0</x:v>
      </x:c>
      <x:c r="S23" s="2" t="n">
        <x:f>SUMIFS('Factures'!$H$8:$H$131,'Factures'!$B$8:$B$131,A23)</x:f>
        <x:v>0</x:v>
      </x:c>
      <x:c r="T23" s="2" t="n">
        <x:f>SUMIFS('Factures'!$I$8:$I$131,'Factures'!$B$8:$B$131,A23)</x:f>
        <x:v>0</x:v>
      </x:c>
      <x:c r="U23" s="2" t="n">
        <x:f>IF(K23=1,IF(ISNUMBER(M23),0,1)+IF(ISNUMBER(N23),0,1),0)+SUMIFS('Factures'!$J$8:$J$131,'Factures'!$B$8:$B$131,A23)</x:f>
        <x:v>0</x:v>
      </x:c>
      <x:c r="V23" s="2" t="n">
        <x:f>IF(K23=1,L23-COUNTIFS('Factures'!$B$8:$B$131,A23,'Factures'!$C$8:$C$131,B23),0)</x:f>
        <x:v>0</x:v>
      </x:c>
      <x:c r="W23" s="2" t="str">
        <x:f>IF(K23=1,INDEX('Heures'!$H$8:$H$127,MATCH(A23,'Heures'!$A$8:$A$127,0)),IF(AND(K23=0,L23&gt;0),INDEX('Factures'!$K$8:$K$131,MATCH(A23,'Factures'!$B$8:$B$131,0)),"À vérifier"))</x:f>
        <x:v>Thomas Rey</x:v>
      </x:c>
    </x:row>
    <x:row r="24" ht="48" customHeight="1">
      <x:c r="A24" s="2" t="str">
        <x:v>M017</x:v>
      </x:c>
      <x:c r="B24" s="2" t="str">
        <x:f>IF(K24=1,INDEX('Heures'!$B$8:$B$127,MATCH(A24,'Heures'!$A$8:$A$127,0)),IF(L24&gt;0,INDEX('Factures'!$C$8:$C$131,MATCH(A24,'Factures'!$B$8:$B$131,0)),"n.a."))</x:f>
        <x:v>Lumévia Personnel</x:v>
      </x:c>
      <x:c r="C24" s="2" t="str">
        <x:f>IF(D24="","Concordant","À traiter")</x:f>
        <x:v>Concordant</x:v>
      </x:c>
      <x:c r="D24" s="16" t="str">
        <x:f>IF(K24=0,"Mission inconnue. ",IF(K24&gt;1,"Relevé dupliqué. ",""))&amp;IF(L24=0,"Facture absente. ","")&amp;IF(U24&gt;0,"Données manquantes. ","")&amp;IF(AND(K24=1,O24&lt;&gt;"Oui"),"Heures non validées. ","")&amp;IF(P24&gt;0,"Pièce absente. ","")&amp;IF(T24&gt;0,"Doublon facture. ","")&amp;IF(AND(ISNUMBER(M24),L24&gt;0,M24&lt;&gt;Q24),"Écart heures. ","")&amp;IF(R24&gt;0,"Écart tarif. ","")&amp;IF(S24&gt;0,"Calcul facture. ","")&amp;IF(V24&gt;0,"Agence différente. ","")&amp;IF(ISNUMBER(G24),IF(ABS(G24)&gt;$B$4,"Écart montant. ",""),"")</x:f>
      </x:c>
      <x:c r="E24" s="15" t="n">
        <x:f>IF(AND(K24=1,ISNUMBER(M24),ISNUMBER(N24)),ROUND(M24*N24,2),"n.a.")</x:f>
        <x:v>440</x:v>
      </x:c>
      <x:c r="F24" s="15" t="n">
        <x:f>IF(L24=0,"n.a.",SUMIFS('Factures'!$F$8:$F$131,'Factures'!$B$8:$B$131,A24))</x:f>
        <x:v>440</x:v>
      </x:c>
      <x:c r="G24" s="15" t="n">
        <x:f>IF(AND(ISNUMBER(E24),ISNUMBER(F24)),ROUND(F24-E24,2),"n.a.")</x:f>
        <x:v>0</x:v>
      </x:c>
      <x:c r="H24" s="14" t="str">
        <x:v>Non démarré</x:v>
      </x:c>
      <x:c r="I24" s="14" t="str"/>
      <x:c r="J24" s="14" t="str"/>
      <x:c r="K24" s="2" t="n">
        <x:f>COUNTIFS('Heures'!$A$8:$A$127,A24)</x:f>
        <x:v>1</x:v>
      </x:c>
      <x:c r="L24" s="2" t="n">
        <x:f>COUNTIFS('Factures'!$B$8:$B$131,A24)</x:f>
        <x:v>1</x:v>
      </x:c>
      <x:c r="M24" s="10" t="n">
        <x:f>IF(AND(K24=1,COUNTIFS('Heures'!$A$8:$A$127,A24,'Heures'!$E$8:$E$127,"&gt;=0",'Heures'!$E$8:$E$127,"&lt;&gt;")=1),INDEX('Heures'!$E$8:$E$127,MATCH(A24,'Heures'!$A$8:$A$127,0)),"n.a.")</x:f>
        <x:v>8</x:v>
      </x:c>
      <x:c r="N24" s="10" t="n">
        <x:f>IF(AND(K24=1,COUNTIFS('Heures'!$A$8:$A$127,A24,'Heures'!$F$8:$F$127,"&gt;=0",'Heures'!$F$8:$F$127,"&lt;&gt;")=1),INDEX('Heures'!$F$8:$F$127,MATCH(A24,'Heures'!$A$8:$A$127,0)),"n.a.")</x:f>
        <x:v>55</x:v>
      </x:c>
      <x:c r="O24" s="2" t="str">
        <x:f>IF(K24=1,INDEX('Heures'!$G$8:$G$127,MATCH(A24,'Heures'!$A$8:$A$127,0)),"n.a.")</x:f>
        <x:v>Oui</x:v>
      </x:c>
      <x:c r="P24" s="2" t="n">
        <x:f>L24-COUNTIFS('Factures'!$B$8:$B$131,A24,'Factures'!$G$8:$G$131,"Oui")</x:f>
        <x:v>0</x:v>
      </x:c>
      <x:c r="Q24" s="10" t="n">
        <x:f>IF(L24=0,"n.a.",SUMIFS('Factures'!$D$8:$D$131,'Factures'!$B$8:$B$131,A24))</x:f>
        <x:v>8</x:v>
      </x:c>
      <x:c r="R24" s="2" t="n">
        <x:f>IF(ISNUMBER(N24),L24-COUNTIFS('Factures'!$B$8:$B$131,A24,'Factures'!$E$8:$E$131,N24),0)</x:f>
        <x:v>0</x:v>
      </x:c>
      <x:c r="S24" s="2" t="n">
        <x:f>SUMIFS('Factures'!$H$8:$H$131,'Factures'!$B$8:$B$131,A24)</x:f>
        <x:v>0</x:v>
      </x:c>
      <x:c r="T24" s="2" t="n">
        <x:f>SUMIFS('Factures'!$I$8:$I$131,'Factures'!$B$8:$B$131,A24)</x:f>
        <x:v>0</x:v>
      </x:c>
      <x:c r="U24" s="2" t="n">
        <x:f>IF(K24=1,IF(ISNUMBER(M24),0,1)+IF(ISNUMBER(N24),0,1),0)+SUMIFS('Factures'!$J$8:$J$131,'Factures'!$B$8:$B$131,A24)</x:f>
        <x:v>0</x:v>
      </x:c>
      <x:c r="V24" s="2" t="n">
        <x:f>IF(K24=1,L24-COUNTIFS('Factures'!$B$8:$B$131,A24,'Factures'!$C$8:$C$131,B24),0)</x:f>
        <x:v>0</x:v>
      </x:c>
      <x:c r="W24" s="2" t="str">
        <x:f>IF(K24=1,INDEX('Heures'!$H$8:$H$127,MATCH(A24,'Heures'!$A$8:$A$127,0)),IF(AND(K24=0,L24&gt;0),INDEX('Factures'!$K$8:$K$131,MATCH(A24,'Factures'!$B$8:$B$131,0)),"À vérifier"))</x:f>
        <x:v>Clara Benoît</x:v>
      </x:c>
    </x:row>
    <x:row r="25" ht="48" customHeight="1">
      <x:c r="A25" s="2" t="str">
        <x:v>M018</x:v>
      </x:c>
      <x:c r="B25" s="2" t="str">
        <x:f>IF(K25=1,INDEX('Heures'!$B$8:$B$127,MATCH(A25,'Heures'!$A$8:$A$127,0)),IF(L25&gt;0,INDEX('Factures'!$C$8:$C$131,MATCH(A25,'Factures'!$B$8:$B$131,0)),"n.a."))</x:f>
        <x:v>Orivelle Placement</x:v>
      </x:c>
      <x:c r="C25" s="2" t="str">
        <x:f>IF(D25="","Concordant","À traiter")</x:f>
        <x:v>À traiter</x:v>
      </x:c>
      <x:c r="D25" s="16" t="str">
        <x:f>IF(K25=0,"Mission inconnue. ",IF(K25&gt;1,"Relevé dupliqué. ",""))&amp;IF(L25=0,"Facture absente. ","")&amp;IF(U25&gt;0,"Données manquantes. ","")&amp;IF(AND(K25=1,O25&lt;&gt;"Oui"),"Heures non validées. ","")&amp;IF(P25&gt;0,"Pièce absente. ","")&amp;IF(T25&gt;0,"Doublon facture. ","")&amp;IF(AND(ISNUMBER(M25),L25&gt;0,M25&lt;&gt;Q25),"Écart heures. ","")&amp;IF(R25&gt;0,"Écart tarif. ","")&amp;IF(S25&gt;0,"Calcul facture. ","")&amp;IF(V25&gt;0,"Agence différente. ","")&amp;IF(ISNUMBER(G25),IF(ABS(G25)&gt;$B$4,"Écart montant. ",""),"")</x:f>
        <x:v>Facture absente. </x:v>
      </x:c>
      <x:c r="E25" s="15" t="n">
        <x:f>IF(AND(K25=1,ISNUMBER(M25),ISNUMBER(N25)),ROUND(M25*N25,2),"n.a.")</x:f>
        <x:v>360</x:v>
      </x:c>
      <x:c r="F25" s="15" t="str">
        <x:f>IF(L25=0,"n.a.",SUMIFS('Factures'!$F$8:$F$131,'Factures'!$B$8:$B$131,A25))</x:f>
        <x:v>n.a.</x:v>
      </x:c>
      <x:c r="G25" s="15" t="str">
        <x:f>IF(AND(ISNUMBER(E25),ISNUMBER(F25)),ROUND(F25-E25,2),"n.a.")</x:f>
        <x:v>n.a.</x:v>
      </x:c>
      <x:c r="H25" s="14" t="str">
        <x:v>Non démarré</x:v>
      </x:c>
      <x:c r="I25" s="14" t="str"/>
      <x:c r="J25" s="14" t="str"/>
      <x:c r="K25" s="2" t="n">
        <x:f>COUNTIFS('Heures'!$A$8:$A$127,A25)</x:f>
        <x:v>1</x:v>
      </x:c>
      <x:c r="L25" s="2" t="n">
        <x:f>COUNTIFS('Factures'!$B$8:$B$131,A25)</x:f>
        <x:v>0</x:v>
      </x:c>
      <x:c r="M25" s="10" t="n">
        <x:f>IF(AND(K25=1,COUNTIFS('Heures'!$A$8:$A$127,A25,'Heures'!$E$8:$E$127,"&gt;=0",'Heures'!$E$8:$E$127,"&lt;&gt;")=1),INDEX('Heures'!$E$8:$E$127,MATCH(A25,'Heures'!$A$8:$A$127,0)),"n.a.")</x:f>
        <x:v>6</x:v>
      </x:c>
      <x:c r="N25" s="10" t="n">
        <x:f>IF(AND(K25=1,COUNTIFS('Heures'!$A$8:$A$127,A25,'Heures'!$F$8:$F$127,"&gt;=0",'Heures'!$F$8:$F$127,"&lt;&gt;")=1),INDEX('Heures'!$F$8:$F$127,MATCH(A25,'Heures'!$A$8:$A$127,0)),"n.a.")</x:f>
        <x:v>60</x:v>
      </x:c>
      <x:c r="O25" s="2" t="str">
        <x:f>IF(K25=1,INDEX('Heures'!$G$8:$G$127,MATCH(A25,'Heures'!$A$8:$A$127,0)),"n.a.")</x:f>
        <x:v>Oui</x:v>
      </x:c>
      <x:c r="P25" s="2" t="n">
        <x:f>L25-COUNTIFS('Factures'!$B$8:$B$131,A25,'Factures'!$G$8:$G$131,"Oui")</x:f>
        <x:v>0</x:v>
      </x:c>
      <x:c r="Q25" s="10" t="str">
        <x:f>IF(L25=0,"n.a.",SUMIFS('Factures'!$D$8:$D$131,'Factures'!$B$8:$B$131,A25))</x:f>
        <x:v>n.a.</x:v>
      </x:c>
      <x:c r="R25" s="2" t="n">
        <x:f>IF(ISNUMBER(N25),L25-COUNTIFS('Factures'!$B$8:$B$131,A25,'Factures'!$E$8:$E$131,N25),0)</x:f>
        <x:v>0</x:v>
      </x:c>
      <x:c r="S25" s="2" t="n">
        <x:f>SUMIFS('Factures'!$H$8:$H$131,'Factures'!$B$8:$B$131,A25)</x:f>
        <x:v>0</x:v>
      </x:c>
      <x:c r="T25" s="2" t="n">
        <x:f>SUMIFS('Factures'!$I$8:$I$131,'Factures'!$B$8:$B$131,A25)</x:f>
        <x:v>0</x:v>
      </x:c>
      <x:c r="U25" s="2" t="n">
        <x:f>IF(K25=1,IF(ISNUMBER(M25),0,1)+IF(ISNUMBER(N25),0,1),0)+SUMIFS('Factures'!$J$8:$J$131,'Factures'!$B$8:$B$131,A25)</x:f>
        <x:v>0</x:v>
      </x:c>
      <x:c r="V25" s="2" t="n">
        <x:f>IF(K25=1,L25-COUNTIFS('Factures'!$B$8:$B$131,A25,'Factures'!$C$8:$C$131,B25),0)</x:f>
        <x:v>0</x:v>
      </x:c>
      <x:c r="W25" s="2" t="str">
        <x:f>IF(K25=1,INDEX('Heures'!$H$8:$H$127,MATCH(A25,'Heures'!$A$8:$A$127,0)),IF(AND(K25=0,L25&gt;0),INDEX('Factures'!$K$8:$K$131,MATCH(A25,'Factures'!$B$8:$B$131,0)),"À vérifier"))</x:f>
        <x:v>Mathis Blanc</x:v>
      </x:c>
    </x:row>
    <x:row r="26" ht="48" customHeight="1">
      <x:c r="A26" s="2" t="str">
        <x:v>M019</x:v>
      </x:c>
      <x:c r="B26" s="2" t="str">
        <x:f>IF(K26=1,INDEX('Heures'!$B$8:$B$127,MATCH(A26,'Heures'!$A$8:$A$127,0)),IF(L26&gt;0,INDEX('Factures'!$C$8:$C$131,MATCH(A26,'Factures'!$B$8:$B$131,0)),"n.a."))</x:f>
        <x:v>Alpélia Intérim</x:v>
      </x:c>
      <x:c r="C26" s="2" t="str">
        <x:f>IF(D26="","Concordant","À traiter")</x:f>
        <x:v>À traiter</x:v>
      </x:c>
      <x:c r="D26" s="16" t="str">
        <x:f>IF(K26=0,"Mission inconnue. ",IF(K26&gt;1,"Relevé dupliqué. ",""))&amp;IF(L26=0,"Facture absente. ","")&amp;IF(U26&gt;0,"Données manquantes. ","")&amp;IF(AND(K26=1,O26&lt;&gt;"Oui"),"Heures non validées. ","")&amp;IF(P26&gt;0,"Pièce absente. ","")&amp;IF(T26&gt;0,"Doublon facture. ","")&amp;IF(AND(ISNUMBER(M26),L26&gt;0,M26&lt;&gt;Q26),"Écart heures. ","")&amp;IF(R26&gt;0,"Écart tarif. ","")&amp;IF(S26&gt;0,"Calcul facture. ","")&amp;IF(V26&gt;0,"Agence différente. ","")&amp;IF(ISNUMBER(G26),IF(ABS(G26)&gt;$B$4,"Écart montant. ",""),"")</x:f>
        <x:v>Heures non validées. </x:v>
      </x:c>
      <x:c r="E26" s="15" t="n">
        <x:f>IF(AND(K26=1,ISNUMBER(M26),ISNUMBER(N26)),ROUND(M26*N26,2),"n.a.")</x:f>
        <x:v>585</x:v>
      </x:c>
      <x:c r="F26" s="15" t="n">
        <x:f>IF(L26=0,"n.a.",SUMIFS('Factures'!$F$8:$F$131,'Factures'!$B$8:$B$131,A26))</x:f>
        <x:v>585</x:v>
      </x:c>
      <x:c r="G26" s="15" t="n">
        <x:f>IF(AND(ISNUMBER(E26),ISNUMBER(F26)),ROUND(F26-E26,2),"n.a.")</x:f>
        <x:v>0</x:v>
      </x:c>
      <x:c r="H26" s="14" t="str">
        <x:v>Non démarré</x:v>
      </x:c>
      <x:c r="I26" s="14" t="str"/>
      <x:c r="J26" s="14" t="str"/>
      <x:c r="K26" s="2" t="n">
        <x:f>COUNTIFS('Heures'!$A$8:$A$127,A26)</x:f>
        <x:v>1</x:v>
      </x:c>
      <x:c r="L26" s="2" t="n">
        <x:f>COUNTIFS('Factures'!$B$8:$B$131,A26)</x:f>
        <x:v>1</x:v>
      </x:c>
      <x:c r="M26" s="10" t="n">
        <x:f>IF(AND(K26=1,COUNTIFS('Heures'!$A$8:$A$127,A26,'Heures'!$E$8:$E$127,"&gt;=0",'Heures'!$E$8:$E$127,"&lt;&gt;")=1),INDEX('Heures'!$E$8:$E$127,MATCH(A26,'Heures'!$A$8:$A$127,0)),"n.a.")</x:f>
        <x:v>9</x:v>
      </x:c>
      <x:c r="N26" s="10" t="n">
        <x:f>IF(AND(K26=1,COUNTIFS('Heures'!$A$8:$A$127,A26,'Heures'!$F$8:$F$127,"&gt;=0",'Heures'!$F$8:$F$127,"&lt;&gt;")=1),INDEX('Heures'!$F$8:$F$127,MATCH(A26,'Heures'!$A$8:$A$127,0)),"n.a.")</x:f>
        <x:v>65</x:v>
      </x:c>
      <x:c r="O26" s="2" t="str">
        <x:f>IF(K26=1,INDEX('Heures'!$G$8:$G$127,MATCH(A26,'Heures'!$A$8:$A$127,0)),"n.a.")</x:f>
        <x:v>Non</x:v>
      </x:c>
      <x:c r="P26" s="2" t="n">
        <x:f>L26-COUNTIFS('Factures'!$B$8:$B$131,A26,'Factures'!$G$8:$G$131,"Oui")</x:f>
        <x:v>0</x:v>
      </x:c>
      <x:c r="Q26" s="10" t="n">
        <x:f>IF(L26=0,"n.a.",SUMIFS('Factures'!$D$8:$D$131,'Factures'!$B$8:$B$131,A26))</x:f>
        <x:v>9</x:v>
      </x:c>
      <x:c r="R26" s="2" t="n">
        <x:f>IF(ISNUMBER(N26),L26-COUNTIFS('Factures'!$B$8:$B$131,A26,'Factures'!$E$8:$E$131,N26),0)</x:f>
        <x:v>0</x:v>
      </x:c>
      <x:c r="S26" s="2" t="n">
        <x:f>SUMIFS('Factures'!$H$8:$H$131,'Factures'!$B$8:$B$131,A26)</x:f>
        <x:v>0</x:v>
      </x:c>
      <x:c r="T26" s="2" t="n">
        <x:f>SUMIFS('Factures'!$I$8:$I$131,'Factures'!$B$8:$B$131,A26)</x:f>
        <x:v>0</x:v>
      </x:c>
      <x:c r="U26" s="2" t="n">
        <x:f>IF(K26=1,IF(ISNUMBER(M26),0,1)+IF(ISNUMBER(N26),0,1),0)+SUMIFS('Factures'!$J$8:$J$131,'Factures'!$B$8:$B$131,A26)</x:f>
        <x:v>0</x:v>
      </x:c>
      <x:c r="V26" s="2" t="n">
        <x:f>IF(K26=1,L26-COUNTIFS('Factures'!$B$8:$B$131,A26,'Factures'!$C$8:$C$131,B26),0)</x:f>
        <x:v>0</x:v>
      </x:c>
      <x:c r="W26" s="2" t="str">
        <x:f>IF(K26=1,INDEX('Heures'!$H$8:$H$127,MATCH(A26,'Heures'!$A$8:$A$127,0)),IF(AND(K26=0,L26&gt;0),INDEX('Factures'!$K$8:$K$131,MATCH(A26,'Factures'!$B$8:$B$131,0)),"À vérifier"))</x:f>
        <x:v>Inès Forestier</x:v>
      </x:c>
    </x:row>
    <x:row r="27" ht="48" customHeight="1">
      <x:c r="A27" s="2" t="str">
        <x:v>M020</x:v>
      </x:c>
      <x:c r="B27" s="2" t="str">
        <x:f>IF(K27=1,INDEX('Heures'!$B$8:$B$127,MATCH(A27,'Heures'!$A$8:$A$127,0)),IF(L27&gt;0,INDEX('Factures'!$C$8:$C$131,MATCH(A27,'Factures'!$B$8:$B$131,0)),"n.a."))</x:f>
        <x:v>Lumévia Personnel</x:v>
      </x:c>
      <x:c r="C27" s="2" t="str">
        <x:f>IF(D27="","Concordant","À traiter")</x:f>
        <x:v>À traiter</x:v>
      </x:c>
      <x:c r="D27" s="16" t="str">
        <x:f>IF(K27=0,"Mission inconnue. ",IF(K27&gt;1,"Relevé dupliqué. ",""))&amp;IF(L27=0,"Facture absente. ","")&amp;IF(U27&gt;0,"Données manquantes. ","")&amp;IF(AND(K27=1,O27&lt;&gt;"Oui"),"Heures non validées. ","")&amp;IF(P27&gt;0,"Pièce absente. ","")&amp;IF(T27&gt;0,"Doublon facture. ","")&amp;IF(AND(ISNUMBER(M27),L27&gt;0,M27&lt;&gt;Q27),"Écart heures. ","")&amp;IF(R27&gt;0,"Écart tarif. ","")&amp;IF(S27&gt;0,"Calcul facture. ","")&amp;IF(V27&gt;0,"Agence différente. ","")&amp;IF(ISNUMBER(G27),IF(ABS(G27)&gt;$B$4,"Écart montant. ",""),"")</x:f>
        <x:v>Pièce absente. </x:v>
      </x:c>
      <x:c r="E27" s="15" t="n">
        <x:f>IF(AND(K27=1,ISNUMBER(M27),ISNUMBER(N27)),ROUND(M27*N27,2),"n.a.")</x:f>
        <x:v>700</x:v>
      </x:c>
      <x:c r="F27" s="15" t="n">
        <x:f>IF(L27=0,"n.a.",SUMIFS('Factures'!$F$8:$F$131,'Factures'!$B$8:$B$131,A27))</x:f>
        <x:v>700</x:v>
      </x:c>
      <x:c r="G27" s="15" t="n">
        <x:f>IF(AND(ISNUMBER(E27),ISNUMBER(F27)),ROUND(F27-E27,2),"n.a.")</x:f>
        <x:v>0</x:v>
      </x:c>
      <x:c r="H27" s="14" t="str">
        <x:v>Non démarré</x:v>
      </x:c>
      <x:c r="I27" s="14" t="str"/>
      <x:c r="J27" s="14" t="str"/>
      <x:c r="K27" s="2" t="n">
        <x:f>COUNTIFS('Heures'!$A$8:$A$127,A27)</x:f>
        <x:v>1</x:v>
      </x:c>
      <x:c r="L27" s="2" t="n">
        <x:f>COUNTIFS('Factures'!$B$8:$B$131,A27)</x:f>
        <x:v>1</x:v>
      </x:c>
      <x:c r="M27" s="10" t="n">
        <x:f>IF(AND(K27=1,COUNTIFS('Heures'!$A$8:$A$127,A27,'Heures'!$E$8:$E$127,"&gt;=0",'Heures'!$E$8:$E$127,"&lt;&gt;")=1),INDEX('Heures'!$E$8:$E$127,MATCH(A27,'Heures'!$A$8:$A$127,0)),"n.a.")</x:f>
        <x:v>10</x:v>
      </x:c>
      <x:c r="N27" s="10" t="n">
        <x:f>IF(AND(K27=1,COUNTIFS('Heures'!$A$8:$A$127,A27,'Heures'!$F$8:$F$127,"&gt;=0",'Heures'!$F$8:$F$127,"&lt;&gt;")=1),INDEX('Heures'!$F$8:$F$127,MATCH(A27,'Heures'!$A$8:$A$127,0)),"n.a.")</x:f>
        <x:v>70</x:v>
      </x:c>
      <x:c r="O27" s="2" t="str">
        <x:f>IF(K27=1,INDEX('Heures'!$G$8:$G$127,MATCH(A27,'Heures'!$A$8:$A$127,0)),"n.a.")</x:f>
        <x:v>Oui</x:v>
      </x:c>
      <x:c r="P27" s="2" t="n">
        <x:f>L27-COUNTIFS('Factures'!$B$8:$B$131,A27,'Factures'!$G$8:$G$131,"Oui")</x:f>
        <x:v>1</x:v>
      </x:c>
      <x:c r="Q27" s="10" t="n">
        <x:f>IF(L27=0,"n.a.",SUMIFS('Factures'!$D$8:$D$131,'Factures'!$B$8:$B$131,A27))</x:f>
        <x:v>10</x:v>
      </x:c>
      <x:c r="R27" s="2" t="n">
        <x:f>IF(ISNUMBER(N27),L27-COUNTIFS('Factures'!$B$8:$B$131,A27,'Factures'!$E$8:$E$131,N27),0)</x:f>
        <x:v>0</x:v>
      </x:c>
      <x:c r="S27" s="2" t="n">
        <x:f>SUMIFS('Factures'!$H$8:$H$131,'Factures'!$B$8:$B$131,A27)</x:f>
        <x:v>0</x:v>
      </x:c>
      <x:c r="T27" s="2" t="n">
        <x:f>SUMIFS('Factures'!$I$8:$I$131,'Factures'!$B$8:$B$131,A27)</x:f>
        <x:v>0</x:v>
      </x:c>
      <x:c r="U27" s="2" t="n">
        <x:f>IF(K27=1,IF(ISNUMBER(M27),0,1)+IF(ISNUMBER(N27),0,1),0)+SUMIFS('Factures'!$J$8:$J$131,'Factures'!$B$8:$B$131,A27)</x:f>
        <x:v>0</x:v>
      </x:c>
      <x:c r="V27" s="2" t="n">
        <x:f>IF(K27=1,L27-COUNTIFS('Factures'!$B$8:$B$131,A27,'Factures'!$C$8:$C$131,B27),0)</x:f>
        <x:v>0</x:v>
      </x:c>
      <x:c r="W27" s="2" t="str">
        <x:f>IF(K27=1,INDEX('Heures'!$H$8:$H$127,MATCH(A27,'Heures'!$A$8:$A$127,0)),IF(AND(K27=0,L27&gt;0),INDEX('Factures'!$K$8:$K$131,MATCH(A27,'Factures'!$B$8:$B$131,0)),"À vérifier"))</x:f>
        <x:v>Antoine Mercier</x:v>
      </x:c>
    </x:row>
    <x:row r="28" ht="48" customHeight="1">
      <x:c r="A28" s="2" t="str">
        <x:v>M021</x:v>
      </x:c>
      <x:c r="B28" s="2" t="str">
        <x:f>IF(K28=1,INDEX('Heures'!$B$8:$B$127,MATCH(A28,'Heures'!$A$8:$A$127,0)),IF(L28&gt;0,INDEX('Factures'!$C$8:$C$131,MATCH(A28,'Factures'!$B$8:$B$131,0)),"n.a."))</x:f>
        <x:v>Orivelle Placement</x:v>
      </x:c>
      <x:c r="C28" s="2" t="str">
        <x:f>IF(D28="","Concordant","À traiter")</x:f>
        <x:v>Concordant</x:v>
      </x:c>
      <x:c r="D28" s="16" t="str">
        <x:f>IF(K28=0,"Mission inconnue. ",IF(K28&gt;1,"Relevé dupliqué. ",""))&amp;IF(L28=0,"Facture absente. ","")&amp;IF(U28&gt;0,"Données manquantes. ","")&amp;IF(AND(K28=1,O28&lt;&gt;"Oui"),"Heures non validées. ","")&amp;IF(P28&gt;0,"Pièce absente. ","")&amp;IF(T28&gt;0,"Doublon facture. ","")&amp;IF(AND(ISNUMBER(M28),L28&gt;0,M28&lt;&gt;Q28),"Écart heures. ","")&amp;IF(R28&gt;0,"Écart tarif. ","")&amp;IF(S28&gt;0,"Calcul facture. ","")&amp;IF(V28&gt;0,"Agence différente. ","")&amp;IF(ISNUMBER(G28),IF(ABS(G28)&gt;$B$4,"Écart montant. ",""),"")</x:f>
      </x:c>
      <x:c r="E28" s="15" t="n">
        <x:f>IF(AND(K28=1,ISNUMBER(M28),ISNUMBER(N28)),ROUND(M28*N28,2),"n.a.")</x:f>
        <x:v>412.5</x:v>
      </x:c>
      <x:c r="F28" s="15" t="n">
        <x:f>IF(L28=0,"n.a.",SUMIFS('Factures'!$F$8:$F$131,'Factures'!$B$8:$B$131,A28))</x:f>
        <x:v>412.5</x:v>
      </x:c>
      <x:c r="G28" s="15" t="n">
        <x:f>IF(AND(ISNUMBER(E28),ISNUMBER(F28)),ROUND(F28-E28,2),"n.a.")</x:f>
        <x:v>0</x:v>
      </x:c>
      <x:c r="H28" s="14" t="str">
        <x:v>Non démarré</x:v>
      </x:c>
      <x:c r="I28" s="14" t="str"/>
      <x:c r="J28" s="14" t="str"/>
      <x:c r="K28" s="2" t="n">
        <x:f>COUNTIFS('Heures'!$A$8:$A$127,A28)</x:f>
        <x:v>1</x:v>
      </x:c>
      <x:c r="L28" s="2" t="n">
        <x:f>COUNTIFS('Factures'!$B$8:$B$131,A28)</x:f>
        <x:v>1</x:v>
      </x:c>
      <x:c r="M28" s="10" t="n">
        <x:f>IF(AND(K28=1,COUNTIFS('Heures'!$A$8:$A$127,A28,'Heures'!$E$8:$E$127,"&gt;=0",'Heures'!$E$8:$E$127,"&lt;&gt;")=1),INDEX('Heures'!$E$8:$E$127,MATCH(A28,'Heures'!$A$8:$A$127,0)),"n.a.")</x:f>
        <x:v>7.5</x:v>
      </x:c>
      <x:c r="N28" s="10" t="n">
        <x:f>IF(AND(K28=1,COUNTIFS('Heures'!$A$8:$A$127,A28,'Heures'!$F$8:$F$127,"&gt;=0",'Heures'!$F$8:$F$127,"&lt;&gt;")=1),INDEX('Heures'!$F$8:$F$127,MATCH(A28,'Heures'!$A$8:$A$127,0)),"n.a.")</x:f>
        <x:v>55</x:v>
      </x:c>
      <x:c r="O28" s="2" t="str">
        <x:f>IF(K28=1,INDEX('Heures'!$G$8:$G$127,MATCH(A28,'Heures'!$A$8:$A$127,0)),"n.a.")</x:f>
        <x:v>Oui</x:v>
      </x:c>
      <x:c r="P28" s="2" t="n">
        <x:f>L28-COUNTIFS('Factures'!$B$8:$B$131,A28,'Factures'!$G$8:$G$131,"Oui")</x:f>
        <x:v>0</x:v>
      </x:c>
      <x:c r="Q28" s="10" t="n">
        <x:f>IF(L28=0,"n.a.",SUMIFS('Factures'!$D$8:$D$131,'Factures'!$B$8:$B$131,A28))</x:f>
        <x:v>7.5</x:v>
      </x:c>
      <x:c r="R28" s="2" t="n">
        <x:f>IF(ISNUMBER(N28),L28-COUNTIFS('Factures'!$B$8:$B$131,A28,'Factures'!$E$8:$E$131,N28),0)</x:f>
        <x:v>0</x:v>
      </x:c>
      <x:c r="S28" s="2" t="n">
        <x:f>SUMIFS('Factures'!$H$8:$H$131,'Factures'!$B$8:$B$131,A28)</x:f>
        <x:v>0</x:v>
      </x:c>
      <x:c r="T28" s="2" t="n">
        <x:f>SUMIFS('Factures'!$I$8:$I$131,'Factures'!$B$8:$B$131,A28)</x:f>
        <x:v>0</x:v>
      </x:c>
      <x:c r="U28" s="2" t="n">
        <x:f>IF(K28=1,IF(ISNUMBER(M28),0,1)+IF(ISNUMBER(N28),0,1),0)+SUMIFS('Factures'!$J$8:$J$131,'Factures'!$B$8:$B$131,A28)</x:f>
        <x:v>0</x:v>
      </x:c>
      <x:c r="V28" s="2" t="n">
        <x:f>IF(K28=1,L28-COUNTIFS('Factures'!$B$8:$B$131,A28,'Factures'!$C$8:$C$131,B28),0)</x:f>
        <x:v>0</x:v>
      </x:c>
      <x:c r="W28" s="2" t="str">
        <x:f>IF(K28=1,INDEX('Heures'!$H$8:$H$127,MATCH(A28,'Heures'!$A$8:$A$127,0)),IF(AND(K28=0,L28&gt;0),INDEX('Factures'!$K$8:$K$131,MATCH(A28,'Factures'!$B$8:$B$131,0)),"À vérifier"))</x:f>
        <x:v>Élise Chappuis</x:v>
      </x:c>
    </x:row>
    <x:row r="29" ht="48" customHeight="1">
      <x:c r="A29" s="2" t="str">
        <x:v>M022</x:v>
      </x:c>
      <x:c r="B29" s="2" t="str">
        <x:f>IF(K29=1,INDEX('Heures'!$B$8:$B$127,MATCH(A29,'Heures'!$A$8:$A$127,0)),IF(L29&gt;0,INDEX('Factures'!$C$8:$C$131,MATCH(A29,'Factures'!$B$8:$B$131,0)),"n.a."))</x:f>
        <x:v>Alpélia Intérim</x:v>
      </x:c>
      <x:c r="C29" s="2" t="str">
        <x:f>IF(D29="","Concordant","À traiter")</x:f>
        <x:v>Concordant</x:v>
      </x:c>
      <x:c r="D29" s="16" t="str">
        <x:f>IF(K29=0,"Mission inconnue. ",IF(K29&gt;1,"Relevé dupliqué. ",""))&amp;IF(L29=0,"Facture absente. ","")&amp;IF(U29&gt;0,"Données manquantes. ","")&amp;IF(AND(K29=1,O29&lt;&gt;"Oui"),"Heures non validées. ","")&amp;IF(P29&gt;0,"Pièce absente. ","")&amp;IF(T29&gt;0,"Doublon facture. ","")&amp;IF(AND(ISNUMBER(M29),L29&gt;0,M29&lt;&gt;Q29),"Écart heures. ","")&amp;IF(R29&gt;0,"Écart tarif. ","")&amp;IF(S29&gt;0,"Calcul facture. ","")&amp;IF(V29&gt;0,"Agence différente. ","")&amp;IF(ISNUMBER(G29),IF(ABS(G29)&gt;$B$4,"Écart montant. ",""),"")</x:f>
      </x:c>
      <x:c r="E29" s="15" t="n">
        <x:f>IF(AND(K29=1,ISNUMBER(M29),ISNUMBER(N29)),ROUND(M29*N29,2),"n.a.")</x:f>
        <x:v>480</x:v>
      </x:c>
      <x:c r="F29" s="15" t="n">
        <x:f>IF(L29=0,"n.a.",SUMIFS('Factures'!$F$8:$F$131,'Factures'!$B$8:$B$131,A29))</x:f>
        <x:v>480</x:v>
      </x:c>
      <x:c r="G29" s="15" t="n">
        <x:f>IF(AND(ISNUMBER(E29),ISNUMBER(F29)),ROUND(F29-E29,2),"n.a.")</x:f>
        <x:v>0</x:v>
      </x:c>
      <x:c r="H29" s="14" t="str">
        <x:v>Non démarré</x:v>
      </x:c>
      <x:c r="I29" s="14" t="str"/>
      <x:c r="J29" s="14" t="str"/>
      <x:c r="K29" s="2" t="n">
        <x:f>COUNTIFS('Heures'!$A$8:$A$127,A29)</x:f>
        <x:v>1</x:v>
      </x:c>
      <x:c r="L29" s="2" t="n">
        <x:f>COUNTIFS('Factures'!$B$8:$B$131,A29)</x:f>
        <x:v>1</x:v>
      </x:c>
      <x:c r="M29" s="10" t="n">
        <x:f>IF(AND(K29=1,COUNTIFS('Heures'!$A$8:$A$127,A29,'Heures'!$E$8:$E$127,"&gt;=0",'Heures'!$E$8:$E$127,"&lt;&gt;")=1),INDEX('Heures'!$E$8:$E$127,MATCH(A29,'Heures'!$A$8:$A$127,0)),"n.a.")</x:f>
        <x:v>8</x:v>
      </x:c>
      <x:c r="N29" s="10" t="n">
        <x:f>IF(AND(K29=1,COUNTIFS('Heures'!$A$8:$A$127,A29,'Heures'!$F$8:$F$127,"&gt;=0",'Heures'!$F$8:$F$127,"&lt;&gt;")=1),INDEX('Heures'!$F$8:$F$127,MATCH(A29,'Heures'!$A$8:$A$127,0)),"n.a.")</x:f>
        <x:v>60</x:v>
      </x:c>
      <x:c r="O29" s="2" t="str">
        <x:f>IF(K29=1,INDEX('Heures'!$G$8:$G$127,MATCH(A29,'Heures'!$A$8:$A$127,0)),"n.a.")</x:f>
        <x:v>Oui</x:v>
      </x:c>
      <x:c r="P29" s="2" t="n">
        <x:f>L29-COUNTIFS('Factures'!$B$8:$B$131,A29,'Factures'!$G$8:$G$131,"Oui")</x:f>
        <x:v>0</x:v>
      </x:c>
      <x:c r="Q29" s="10" t="n">
        <x:f>IF(L29=0,"n.a.",SUMIFS('Factures'!$D$8:$D$131,'Factures'!$B$8:$B$131,A29))</x:f>
        <x:v>8</x:v>
      </x:c>
      <x:c r="R29" s="2" t="n">
        <x:f>IF(ISNUMBER(N29),L29-COUNTIFS('Factures'!$B$8:$B$131,A29,'Factures'!$E$8:$E$131,N29),0)</x:f>
        <x:v>0</x:v>
      </x:c>
      <x:c r="S29" s="2" t="n">
        <x:f>SUMIFS('Factures'!$H$8:$H$131,'Factures'!$B$8:$B$131,A29)</x:f>
        <x:v>0</x:v>
      </x:c>
      <x:c r="T29" s="2" t="n">
        <x:f>SUMIFS('Factures'!$I$8:$I$131,'Factures'!$B$8:$B$131,A29)</x:f>
        <x:v>0</x:v>
      </x:c>
      <x:c r="U29" s="2" t="n">
        <x:f>IF(K29=1,IF(ISNUMBER(M29),0,1)+IF(ISNUMBER(N29),0,1),0)+SUMIFS('Factures'!$J$8:$J$131,'Factures'!$B$8:$B$131,A29)</x:f>
        <x:v>0</x:v>
      </x:c>
      <x:c r="V29" s="2" t="n">
        <x:f>IF(K29=1,L29-COUNTIFS('Factures'!$B$8:$B$131,A29,'Factures'!$C$8:$C$131,B29),0)</x:f>
        <x:v>0</x:v>
      </x:c>
      <x:c r="W29" s="2" t="str">
        <x:f>IF(K29=1,INDEX('Heures'!$H$8:$H$127,MATCH(A29,'Heures'!$A$8:$A$127,0)),IF(AND(K29=0,L29&gt;0),INDEX('Factures'!$K$8:$K$131,MATCH(A29,'Factures'!$B$8:$B$131,0)),"À vérifier"))</x:f>
        <x:v>Maxime Duval</x:v>
      </x:c>
    </x:row>
    <x:row r="30" ht="48" customHeight="1">
      <x:c r="A30" s="2" t="str">
        <x:v>M023</x:v>
      </x:c>
      <x:c r="B30" s="2" t="str">
        <x:f>IF(K30=1,INDEX('Heures'!$B$8:$B$127,MATCH(A30,'Heures'!$A$8:$A$127,0)),IF(L30&gt;0,INDEX('Factures'!$C$8:$C$131,MATCH(A30,'Factures'!$B$8:$B$131,0)),"n.a."))</x:f>
        <x:v>Lumévia Personnel</x:v>
      </x:c>
      <x:c r="C30" s="2" t="str">
        <x:f>IF(D30="","Concordant","À traiter")</x:f>
        <x:v>À traiter</x:v>
      </x:c>
      <x:c r="D30" s="16" t="str">
        <x:f>IF(K30=0,"Mission inconnue. ",IF(K30&gt;1,"Relevé dupliqué. ",""))&amp;IF(L30=0,"Facture absente. ","")&amp;IF(U30&gt;0,"Données manquantes. ","")&amp;IF(AND(K30=1,O30&lt;&gt;"Oui"),"Heures non validées. ","")&amp;IF(P30&gt;0,"Pièce absente. ","")&amp;IF(T30&gt;0,"Doublon facture. ","")&amp;IF(AND(ISNUMBER(M30),L30&gt;0,M30&lt;&gt;Q30),"Écart heures. ","")&amp;IF(R30&gt;0,"Écart tarif. ","")&amp;IF(S30&gt;0,"Calcul facture. ","")&amp;IF(V30&gt;0,"Agence différente. ","")&amp;IF(ISNUMBER(G30),IF(ABS(G30)&gt;$B$4,"Écart montant. ",""),"")</x:f>
        <x:v>Écart heures. Écart montant. </x:v>
      </x:c>
      <x:c r="E30" s="15" t="n">
        <x:f>IF(AND(K30=1,ISNUMBER(M30),ISNUMBER(N30)),ROUND(M30*N30,2),"n.a.")</x:f>
        <x:v>390</x:v>
      </x:c>
      <x:c r="F30" s="15" t="n">
        <x:f>IF(L30=0,"n.a.",SUMIFS('Factures'!$F$8:$F$131,'Factures'!$B$8:$B$131,A30))</x:f>
        <x:v>455</x:v>
      </x:c>
      <x:c r="G30" s="15" t="n">
        <x:f>IF(AND(ISNUMBER(E30),ISNUMBER(F30)),ROUND(F30-E30,2),"n.a.")</x:f>
        <x:v>65</x:v>
      </x:c>
      <x:c r="H30" s="14" t="str">
        <x:v>Non démarré</x:v>
      </x:c>
      <x:c r="I30" s="14" t="str"/>
      <x:c r="J30" s="14" t="str"/>
      <x:c r="K30" s="2" t="n">
        <x:f>COUNTIFS('Heures'!$A$8:$A$127,A30)</x:f>
        <x:v>1</x:v>
      </x:c>
      <x:c r="L30" s="2" t="n">
        <x:f>COUNTIFS('Factures'!$B$8:$B$131,A30)</x:f>
        <x:v>1</x:v>
      </x:c>
      <x:c r="M30" s="10" t="n">
        <x:f>IF(AND(K30=1,COUNTIFS('Heures'!$A$8:$A$127,A30,'Heures'!$E$8:$E$127,"&gt;=0",'Heures'!$E$8:$E$127,"&lt;&gt;")=1),INDEX('Heures'!$E$8:$E$127,MATCH(A30,'Heures'!$A$8:$A$127,0)),"n.a.")</x:f>
        <x:v>6</x:v>
      </x:c>
      <x:c r="N30" s="10" t="n">
        <x:f>IF(AND(K30=1,COUNTIFS('Heures'!$A$8:$A$127,A30,'Heures'!$F$8:$F$127,"&gt;=0",'Heures'!$F$8:$F$127,"&lt;&gt;")=1),INDEX('Heures'!$F$8:$F$127,MATCH(A30,'Heures'!$A$8:$A$127,0)),"n.a.")</x:f>
        <x:v>65</x:v>
      </x:c>
      <x:c r="O30" s="2" t="str">
        <x:f>IF(K30=1,INDEX('Heures'!$G$8:$G$127,MATCH(A30,'Heures'!$A$8:$A$127,0)),"n.a.")</x:f>
        <x:v>Oui</x:v>
      </x:c>
      <x:c r="P30" s="2" t="n">
        <x:f>L30-COUNTIFS('Factures'!$B$8:$B$131,A30,'Factures'!$G$8:$G$131,"Oui")</x:f>
        <x:v>0</x:v>
      </x:c>
      <x:c r="Q30" s="10" t="n">
        <x:f>IF(L30=0,"n.a.",SUMIFS('Factures'!$D$8:$D$131,'Factures'!$B$8:$B$131,A30))</x:f>
        <x:v>7</x:v>
      </x:c>
      <x:c r="R30" s="2" t="n">
        <x:f>IF(ISNUMBER(N30),L30-COUNTIFS('Factures'!$B$8:$B$131,A30,'Factures'!$E$8:$E$131,N30),0)</x:f>
        <x:v>0</x:v>
      </x:c>
      <x:c r="S30" s="2" t="n">
        <x:f>SUMIFS('Factures'!$H$8:$H$131,'Factures'!$B$8:$B$131,A30)</x:f>
        <x:v>0</x:v>
      </x:c>
      <x:c r="T30" s="2" t="n">
        <x:f>SUMIFS('Factures'!$I$8:$I$131,'Factures'!$B$8:$B$131,A30)</x:f>
        <x:v>0</x:v>
      </x:c>
      <x:c r="U30" s="2" t="n">
        <x:f>IF(K30=1,IF(ISNUMBER(M30),0,1)+IF(ISNUMBER(N30),0,1),0)+SUMIFS('Factures'!$J$8:$J$131,'Factures'!$B$8:$B$131,A30)</x:f>
        <x:v>0</x:v>
      </x:c>
      <x:c r="V30" s="2" t="n">
        <x:f>IF(K30=1,L30-COUNTIFS('Factures'!$B$8:$B$131,A30,'Factures'!$C$8:$C$131,B30),0)</x:f>
        <x:v>0</x:v>
      </x:c>
      <x:c r="W30" s="2" t="str">
        <x:f>IF(K30=1,INDEX('Heures'!$H$8:$H$127,MATCH(A30,'Heures'!$A$8:$A$127,0)),IF(AND(K30=0,L30&gt;0),INDEX('Factures'!$K$8:$K$131,MATCH(A30,'Factures'!$B$8:$B$131,0)),"À vérifier"))</x:f>
        <x:v>Nora Pelletier</x:v>
      </x:c>
    </x:row>
    <x:row r="31" ht="48" customHeight="1">
      <x:c r="A31" s="2" t="str">
        <x:v>M024</x:v>
      </x:c>
      <x:c r="B31" s="2" t="str">
        <x:f>IF(K31=1,INDEX('Heures'!$B$8:$B$127,MATCH(A31,'Heures'!$A$8:$A$127,0)),IF(L31&gt;0,INDEX('Factures'!$C$8:$C$131,MATCH(A31,'Factures'!$B$8:$B$131,0)),"n.a."))</x:f>
        <x:v>Orivelle Placement</x:v>
      </x:c>
      <x:c r="C31" s="2" t="str">
        <x:f>IF(D31="","Concordant","À traiter")</x:f>
        <x:v>Concordant</x:v>
      </x:c>
      <x:c r="D31" s="16" t="str">
        <x:f>IF(K31=0,"Mission inconnue. ",IF(K31&gt;1,"Relevé dupliqué. ",""))&amp;IF(L31=0,"Facture absente. ","")&amp;IF(U31&gt;0,"Données manquantes. ","")&amp;IF(AND(K31=1,O31&lt;&gt;"Oui"),"Heures non validées. ","")&amp;IF(P31&gt;0,"Pièce absente. ","")&amp;IF(T31&gt;0,"Doublon facture. ","")&amp;IF(AND(ISNUMBER(M31),L31&gt;0,M31&lt;&gt;Q31),"Écart heures. ","")&amp;IF(R31&gt;0,"Écart tarif. ","")&amp;IF(S31&gt;0,"Calcul facture. ","")&amp;IF(V31&gt;0,"Agence différente. ","")&amp;IF(ISNUMBER(G31),IF(ABS(G31)&gt;$B$4,"Écart montant. ",""),"")</x:f>
      </x:c>
      <x:c r="E31" s="15" t="n">
        <x:f>IF(AND(K31=1,ISNUMBER(M31),ISNUMBER(N31)),ROUND(M31*N31,2),"n.a.")</x:f>
        <x:v>630</x:v>
      </x:c>
      <x:c r="F31" s="15" t="n">
        <x:f>IF(L31=0,"n.a.",SUMIFS('Factures'!$F$8:$F$131,'Factures'!$B$8:$B$131,A31))</x:f>
        <x:v>630</x:v>
      </x:c>
      <x:c r="G31" s="15" t="n">
        <x:f>IF(AND(ISNUMBER(E31),ISNUMBER(F31)),ROUND(F31-E31,2),"n.a.")</x:f>
        <x:v>0</x:v>
      </x:c>
      <x:c r="H31" s="14" t="str">
        <x:v>Non démarré</x:v>
      </x:c>
      <x:c r="I31" s="14" t="str"/>
      <x:c r="J31" s="14" t="str"/>
      <x:c r="K31" s="2" t="n">
        <x:f>COUNTIFS('Heures'!$A$8:$A$127,A31)</x:f>
        <x:v>1</x:v>
      </x:c>
      <x:c r="L31" s="2" t="n">
        <x:f>COUNTIFS('Factures'!$B$8:$B$131,A31)</x:f>
        <x:v>1</x:v>
      </x:c>
      <x:c r="M31" s="10" t="n">
        <x:f>IF(AND(K31=1,COUNTIFS('Heures'!$A$8:$A$127,A31,'Heures'!$E$8:$E$127,"&gt;=0",'Heures'!$E$8:$E$127,"&lt;&gt;")=1),INDEX('Heures'!$E$8:$E$127,MATCH(A31,'Heures'!$A$8:$A$127,0)),"n.a.")</x:f>
        <x:v>9</x:v>
      </x:c>
      <x:c r="N31" s="10" t="n">
        <x:f>IF(AND(K31=1,COUNTIFS('Heures'!$A$8:$A$127,A31,'Heures'!$F$8:$F$127,"&gt;=0",'Heures'!$F$8:$F$127,"&lt;&gt;")=1),INDEX('Heures'!$F$8:$F$127,MATCH(A31,'Heures'!$A$8:$A$127,0)),"n.a.")</x:f>
        <x:v>70</x:v>
      </x:c>
      <x:c r="O31" s="2" t="str">
        <x:f>IF(K31=1,INDEX('Heures'!$G$8:$G$127,MATCH(A31,'Heures'!$A$8:$A$127,0)),"n.a.")</x:f>
        <x:v>Oui</x:v>
      </x:c>
      <x:c r="P31" s="2" t="n">
        <x:f>L31-COUNTIFS('Factures'!$B$8:$B$131,A31,'Factures'!$G$8:$G$131,"Oui")</x:f>
        <x:v>0</x:v>
      </x:c>
      <x:c r="Q31" s="10" t="n">
        <x:f>IF(L31=0,"n.a.",SUMIFS('Factures'!$D$8:$D$131,'Factures'!$B$8:$B$131,A31))</x:f>
        <x:v>9</x:v>
      </x:c>
      <x:c r="R31" s="2" t="n">
        <x:f>IF(ISNUMBER(N31),L31-COUNTIFS('Factures'!$B$8:$B$131,A31,'Factures'!$E$8:$E$131,N31),0)</x:f>
        <x:v>0</x:v>
      </x:c>
      <x:c r="S31" s="2" t="n">
        <x:f>SUMIFS('Factures'!$H$8:$H$131,'Factures'!$B$8:$B$131,A31)</x:f>
        <x:v>0</x:v>
      </x:c>
      <x:c r="T31" s="2" t="n">
        <x:f>SUMIFS('Factures'!$I$8:$I$131,'Factures'!$B$8:$B$131,A31)</x:f>
        <x:v>0</x:v>
      </x:c>
      <x:c r="U31" s="2" t="n">
        <x:f>IF(K31=1,IF(ISNUMBER(M31),0,1)+IF(ISNUMBER(N31),0,1),0)+SUMIFS('Factures'!$J$8:$J$131,'Factures'!$B$8:$B$131,A31)</x:f>
        <x:v>0</x:v>
      </x:c>
      <x:c r="V31" s="2" t="n">
        <x:f>IF(K31=1,L31-COUNTIFS('Factures'!$B$8:$B$131,A31,'Factures'!$C$8:$C$131,B31),0)</x:f>
        <x:v>0</x:v>
      </x:c>
      <x:c r="W31" s="2" t="str">
        <x:f>IF(K31=1,INDEX('Heures'!$H$8:$H$127,MATCH(A31,'Heures'!$A$8:$A$127,0)),IF(AND(K31=0,L31&gt;0),INDEX('Factures'!$K$8:$K$131,MATCH(A31,'Factures'!$B$8:$B$131,0)),"À vérifier"))</x:f>
        <x:v>Victor Chevalier</x:v>
      </x:c>
    </x:row>
    <x:row r="32" ht="48" customHeight="1">
      <x:c r="A32" s="2" t="str">
        <x:v>M025</x:v>
      </x:c>
      <x:c r="B32" s="2" t="str">
        <x:f>IF(K32=1,INDEX('Heures'!$B$8:$B$127,MATCH(A32,'Heures'!$A$8:$A$127,0)),IF(L32&gt;0,INDEX('Factures'!$C$8:$C$131,MATCH(A32,'Factures'!$B$8:$B$131,0)),"n.a."))</x:f>
        <x:v>Alpélia Intérim</x:v>
      </x:c>
      <x:c r="C32" s="2" t="str">
        <x:f>IF(D32="","Concordant","À traiter")</x:f>
        <x:v>À traiter</x:v>
      </x:c>
      <x:c r="D32" s="16" t="str">
        <x:f>IF(K32=0,"Mission inconnue. ",IF(K32&gt;1,"Relevé dupliqué. ",""))&amp;IF(L32=0,"Facture absente. ","")&amp;IF(U32&gt;0,"Données manquantes. ","")&amp;IF(AND(K32=1,O32&lt;&gt;"Oui"),"Heures non validées. ","")&amp;IF(P32&gt;0,"Pièce absente. ","")&amp;IF(T32&gt;0,"Doublon facture. ","")&amp;IF(AND(ISNUMBER(M32),L32&gt;0,M32&lt;&gt;Q32),"Écart heures. ","")&amp;IF(R32&gt;0,"Écart tarif. ","")&amp;IF(S32&gt;0,"Calcul facture. ","")&amp;IF(V32&gt;0,"Agence différente. ","")&amp;IF(ISNUMBER(G32),IF(ABS(G32)&gt;$B$4,"Écart montant. ",""),"")</x:f>
        <x:v>Écart tarif. Écart montant. </x:v>
      </x:c>
      <x:c r="E32" s="15" t="n">
        <x:f>IF(AND(K32=1,ISNUMBER(M32),ISNUMBER(N32)),ROUND(M32*N32,2),"n.a.")</x:f>
        <x:v>550</x:v>
      </x:c>
      <x:c r="F32" s="15" t="n">
        <x:f>IF(L32=0,"n.a.",SUMIFS('Factures'!$F$8:$F$131,'Factures'!$B$8:$B$131,A32))</x:f>
        <x:v>600</x:v>
      </x:c>
      <x:c r="G32" s="15" t="n">
        <x:f>IF(AND(ISNUMBER(E32),ISNUMBER(F32)),ROUND(F32-E32,2),"n.a.")</x:f>
        <x:v>50</x:v>
      </x:c>
      <x:c r="H32" s="14" t="str">
        <x:v>Non démarré</x:v>
      </x:c>
      <x:c r="I32" s="14" t="str"/>
      <x:c r="J32" s="14" t="str"/>
      <x:c r="K32" s="2" t="n">
        <x:f>COUNTIFS('Heures'!$A$8:$A$127,A32)</x:f>
        <x:v>1</x:v>
      </x:c>
      <x:c r="L32" s="2" t="n">
        <x:f>COUNTIFS('Factures'!$B$8:$B$131,A32)</x:f>
        <x:v>1</x:v>
      </x:c>
      <x:c r="M32" s="10" t="n">
        <x:f>IF(AND(K32=1,COUNTIFS('Heures'!$A$8:$A$127,A32,'Heures'!$E$8:$E$127,"&gt;=0",'Heures'!$E$8:$E$127,"&lt;&gt;")=1),INDEX('Heures'!$E$8:$E$127,MATCH(A32,'Heures'!$A$8:$A$127,0)),"n.a.")</x:f>
        <x:v>10</x:v>
      </x:c>
      <x:c r="N32" s="10" t="n">
        <x:f>IF(AND(K32=1,COUNTIFS('Heures'!$A$8:$A$127,A32,'Heures'!$F$8:$F$127,"&gt;=0",'Heures'!$F$8:$F$127,"&lt;&gt;")=1),INDEX('Heures'!$F$8:$F$127,MATCH(A32,'Heures'!$A$8:$A$127,0)),"n.a.")</x:f>
        <x:v>55</x:v>
      </x:c>
      <x:c r="O32" s="2" t="str">
        <x:f>IF(K32=1,INDEX('Heures'!$G$8:$G$127,MATCH(A32,'Heures'!$A$8:$A$127,0)),"n.a.")</x:f>
        <x:v>Oui</x:v>
      </x:c>
      <x:c r="P32" s="2" t="n">
        <x:f>L32-COUNTIFS('Factures'!$B$8:$B$131,A32,'Factures'!$G$8:$G$131,"Oui")</x:f>
        <x:v>0</x:v>
      </x:c>
      <x:c r="Q32" s="10" t="n">
        <x:f>IF(L32=0,"n.a.",SUMIFS('Factures'!$D$8:$D$131,'Factures'!$B$8:$B$131,A32))</x:f>
        <x:v>10</x:v>
      </x:c>
      <x:c r="R32" s="2" t="n">
        <x:f>IF(ISNUMBER(N32),L32-COUNTIFS('Factures'!$B$8:$B$131,A32,'Factures'!$E$8:$E$131,N32),0)</x:f>
        <x:v>1</x:v>
      </x:c>
      <x:c r="S32" s="2" t="n">
        <x:f>SUMIFS('Factures'!$H$8:$H$131,'Factures'!$B$8:$B$131,A32)</x:f>
        <x:v>0</x:v>
      </x:c>
      <x:c r="T32" s="2" t="n">
        <x:f>SUMIFS('Factures'!$I$8:$I$131,'Factures'!$B$8:$B$131,A32)</x:f>
        <x:v>0</x:v>
      </x:c>
      <x:c r="U32" s="2" t="n">
        <x:f>IF(K32=1,IF(ISNUMBER(M32),0,1)+IF(ISNUMBER(N32),0,1),0)+SUMIFS('Factures'!$J$8:$J$131,'Factures'!$B$8:$B$131,A32)</x:f>
        <x:v>0</x:v>
      </x:c>
      <x:c r="V32" s="2" t="n">
        <x:f>IF(K32=1,L32-COUNTIFS('Factures'!$B$8:$B$131,A32,'Factures'!$C$8:$C$131,B32),0)</x:f>
        <x:v>0</x:v>
      </x:c>
      <x:c r="W32" s="2" t="str">
        <x:f>IF(K32=1,INDEX('Heures'!$H$8:$H$127,MATCH(A32,'Heures'!$A$8:$A$127,0)),IF(AND(K32=0,L32&gt;0),INDEX('Factures'!$K$8:$K$131,MATCH(A32,'Factures'!$B$8:$B$131,0)),"À vérifier"))</x:f>
        <x:v>Louise Gauthier</x:v>
      </x:c>
    </x:row>
    <x:row r="33" ht="48" customHeight="1">
      <x:c r="A33" s="2" t="str">
        <x:v>M026</x:v>
      </x:c>
      <x:c r="B33" s="2" t="str">
        <x:f>IF(K33=1,INDEX('Heures'!$B$8:$B$127,MATCH(A33,'Heures'!$A$8:$A$127,0)),IF(L33&gt;0,INDEX('Factures'!$C$8:$C$131,MATCH(A33,'Factures'!$B$8:$B$131,0)),"n.a."))</x:f>
        <x:v>Lumévia Personnel</x:v>
      </x:c>
      <x:c r="C33" s="2" t="str">
        <x:f>IF(D33="","Concordant","À traiter")</x:f>
        <x:v>Concordant</x:v>
      </x:c>
      <x:c r="D33" s="16" t="str">
        <x:f>IF(K33=0,"Mission inconnue. ",IF(K33&gt;1,"Relevé dupliqué. ",""))&amp;IF(L33=0,"Facture absente. ","")&amp;IF(U33&gt;0,"Données manquantes. ","")&amp;IF(AND(K33=1,O33&lt;&gt;"Oui"),"Heures non validées. ","")&amp;IF(P33&gt;0,"Pièce absente. ","")&amp;IF(T33&gt;0,"Doublon facture. ","")&amp;IF(AND(ISNUMBER(M33),L33&gt;0,M33&lt;&gt;Q33),"Écart heures. ","")&amp;IF(R33&gt;0,"Écart tarif. ","")&amp;IF(S33&gt;0,"Calcul facture. ","")&amp;IF(V33&gt;0,"Agence différente. ","")&amp;IF(ISNUMBER(G33),IF(ABS(G33)&gt;$B$4,"Écart montant. ",""),"")</x:f>
      </x:c>
      <x:c r="E33" s="15" t="n">
        <x:f>IF(AND(K33=1,ISNUMBER(M33),ISNUMBER(N33)),ROUND(M33*N33,2),"n.a.")</x:f>
        <x:v>450</x:v>
      </x:c>
      <x:c r="F33" s="15" t="n">
        <x:f>IF(L33=0,"n.a.",SUMIFS('Factures'!$F$8:$F$131,'Factures'!$B$8:$B$131,A33))</x:f>
        <x:v>450</x:v>
      </x:c>
      <x:c r="G33" s="15" t="n">
        <x:f>IF(AND(ISNUMBER(E33),ISNUMBER(F33)),ROUND(F33-E33,2),"n.a.")</x:f>
        <x:v>0</x:v>
      </x:c>
      <x:c r="H33" s="14" t="str">
        <x:v>Non démarré</x:v>
      </x:c>
      <x:c r="I33" s="14" t="str"/>
      <x:c r="J33" s="14" t="str"/>
      <x:c r="K33" s="2" t="n">
        <x:f>COUNTIFS('Heures'!$A$8:$A$127,A33)</x:f>
        <x:v>1</x:v>
      </x:c>
      <x:c r="L33" s="2" t="n">
        <x:f>COUNTIFS('Factures'!$B$8:$B$131,A33)</x:f>
        <x:v>1</x:v>
      </x:c>
      <x:c r="M33" s="10" t="n">
        <x:f>IF(AND(K33=1,COUNTIFS('Heures'!$A$8:$A$127,A33,'Heures'!$E$8:$E$127,"&gt;=0",'Heures'!$E$8:$E$127,"&lt;&gt;")=1),INDEX('Heures'!$E$8:$E$127,MATCH(A33,'Heures'!$A$8:$A$127,0)),"n.a.")</x:f>
        <x:v>7.5</x:v>
      </x:c>
      <x:c r="N33" s="10" t="n">
        <x:f>IF(AND(K33=1,COUNTIFS('Heures'!$A$8:$A$127,A33,'Heures'!$F$8:$F$127,"&gt;=0",'Heures'!$F$8:$F$127,"&lt;&gt;")=1),INDEX('Heures'!$F$8:$F$127,MATCH(A33,'Heures'!$A$8:$A$127,0)),"n.a.")</x:f>
        <x:v>60</x:v>
      </x:c>
      <x:c r="O33" s="2" t="str">
        <x:f>IF(K33=1,INDEX('Heures'!$G$8:$G$127,MATCH(A33,'Heures'!$A$8:$A$127,0)),"n.a.")</x:f>
        <x:v>Oui</x:v>
      </x:c>
      <x:c r="P33" s="2" t="n">
        <x:f>L33-COUNTIFS('Factures'!$B$8:$B$131,A33,'Factures'!$G$8:$G$131,"Oui")</x:f>
        <x:v>0</x:v>
      </x:c>
      <x:c r="Q33" s="10" t="n">
        <x:f>IF(L33=0,"n.a.",SUMIFS('Factures'!$D$8:$D$131,'Factures'!$B$8:$B$131,A33))</x:f>
        <x:v>7.5</x:v>
      </x:c>
      <x:c r="R33" s="2" t="n">
        <x:f>IF(ISNUMBER(N33),L33-COUNTIFS('Factures'!$B$8:$B$131,A33,'Factures'!$E$8:$E$131,N33),0)</x:f>
        <x:v>0</x:v>
      </x:c>
      <x:c r="S33" s="2" t="n">
        <x:f>SUMIFS('Factures'!$H$8:$H$131,'Factures'!$B$8:$B$131,A33)</x:f>
        <x:v>0</x:v>
      </x:c>
      <x:c r="T33" s="2" t="n">
        <x:f>SUMIFS('Factures'!$I$8:$I$131,'Factures'!$B$8:$B$131,A33)</x:f>
        <x:v>0</x:v>
      </x:c>
      <x:c r="U33" s="2" t="n">
        <x:f>IF(K33=1,IF(ISNUMBER(M33),0,1)+IF(ISNUMBER(N33),0,1),0)+SUMIFS('Factures'!$J$8:$J$131,'Factures'!$B$8:$B$131,A33)</x:f>
        <x:v>0</x:v>
      </x:c>
      <x:c r="V33" s="2" t="n">
        <x:f>IF(K33=1,L33-COUNTIFS('Factures'!$B$8:$B$131,A33,'Factures'!$C$8:$C$131,B33),0)</x:f>
        <x:v>0</x:v>
      </x:c>
      <x:c r="W33" s="2" t="str">
        <x:f>IF(K33=1,INDEX('Heures'!$H$8:$H$127,MATCH(A33,'Heures'!$A$8:$A$127,0)),IF(AND(K33=0,L33&gt;0),INDEX('Factures'!$K$8:$K$131,MATCH(A33,'Factures'!$B$8:$B$131,0)),"À vérifier"))</x:f>
        <x:v>Alexandre Colin</x:v>
      </x:c>
    </x:row>
    <x:row r="34" ht="48" customHeight="1">
      <x:c r="A34" s="2" t="str">
        <x:v>M027</x:v>
      </x:c>
      <x:c r="B34" s="2" t="str">
        <x:f>IF(K34=1,INDEX('Heures'!$B$8:$B$127,MATCH(A34,'Heures'!$A$8:$A$127,0)),IF(L34&gt;0,INDEX('Factures'!$C$8:$C$131,MATCH(A34,'Factures'!$B$8:$B$131,0)),"n.a."))</x:f>
        <x:v>Orivelle Placement</x:v>
      </x:c>
      <x:c r="C34" s="2" t="str">
        <x:f>IF(D34="","Concordant","À traiter")</x:f>
        <x:v>À traiter</x:v>
      </x:c>
      <x:c r="D34" s="16" t="str">
        <x:f>IF(K34=0,"Mission inconnue. ",IF(K34&gt;1,"Relevé dupliqué. ",""))&amp;IF(L34=0,"Facture absente. ","")&amp;IF(U34&gt;0,"Données manquantes. ","")&amp;IF(AND(K34=1,O34&lt;&gt;"Oui"),"Heures non validées. ","")&amp;IF(P34&gt;0,"Pièce absente. ","")&amp;IF(T34&gt;0,"Doublon facture. ","")&amp;IF(AND(ISNUMBER(M34),L34&gt;0,M34&lt;&gt;Q34),"Écart heures. ","")&amp;IF(R34&gt;0,"Écart tarif. ","")&amp;IF(S34&gt;0,"Calcul facture. ","")&amp;IF(V34&gt;0,"Agence différente. ","")&amp;IF(ISNUMBER(G34),IF(ABS(G34)&gt;$B$4,"Écart montant. ",""),"")</x:f>
        <x:v>Calcul facture. Écart montant. </x:v>
      </x:c>
      <x:c r="E34" s="15" t="n">
        <x:f>IF(AND(K34=1,ISNUMBER(M34),ISNUMBER(N34)),ROUND(M34*N34,2),"n.a.")</x:f>
        <x:v>520</x:v>
      </x:c>
      <x:c r="F34" s="15" t="n">
        <x:f>IF(L34=0,"n.a.",SUMIFS('Factures'!$F$8:$F$131,'Factures'!$B$8:$B$131,A34))</x:f>
        <x:v>532</x:v>
      </x:c>
      <x:c r="G34" s="15" t="n">
        <x:f>IF(AND(ISNUMBER(E34),ISNUMBER(F34)),ROUND(F34-E34,2),"n.a.")</x:f>
        <x:v>12</x:v>
      </x:c>
      <x:c r="H34" s="14" t="str">
        <x:v>Non démarré</x:v>
      </x:c>
      <x:c r="I34" s="14" t="str"/>
      <x:c r="J34" s="14" t="str"/>
      <x:c r="K34" s="2" t="n">
        <x:f>COUNTIFS('Heures'!$A$8:$A$127,A34)</x:f>
        <x:v>1</x:v>
      </x:c>
      <x:c r="L34" s="2" t="n">
        <x:f>COUNTIFS('Factures'!$B$8:$B$131,A34)</x:f>
        <x:v>1</x:v>
      </x:c>
      <x:c r="M34" s="10" t="n">
        <x:f>IF(AND(K34=1,COUNTIFS('Heures'!$A$8:$A$127,A34,'Heures'!$E$8:$E$127,"&gt;=0",'Heures'!$E$8:$E$127,"&lt;&gt;")=1),INDEX('Heures'!$E$8:$E$127,MATCH(A34,'Heures'!$A$8:$A$127,0)),"n.a.")</x:f>
        <x:v>8</x:v>
      </x:c>
      <x:c r="N34" s="10" t="n">
        <x:f>IF(AND(K34=1,COUNTIFS('Heures'!$A$8:$A$127,A34,'Heures'!$F$8:$F$127,"&gt;=0",'Heures'!$F$8:$F$127,"&lt;&gt;")=1),INDEX('Heures'!$F$8:$F$127,MATCH(A34,'Heures'!$A$8:$A$127,0)),"n.a.")</x:f>
        <x:v>65</x:v>
      </x:c>
      <x:c r="O34" s="2" t="str">
        <x:f>IF(K34=1,INDEX('Heures'!$G$8:$G$127,MATCH(A34,'Heures'!$A$8:$A$127,0)),"n.a.")</x:f>
        <x:v>Oui</x:v>
      </x:c>
      <x:c r="P34" s="2" t="n">
        <x:f>L34-COUNTIFS('Factures'!$B$8:$B$131,A34,'Factures'!$G$8:$G$131,"Oui")</x:f>
        <x:v>0</x:v>
      </x:c>
      <x:c r="Q34" s="10" t="n">
        <x:f>IF(L34=0,"n.a.",SUMIFS('Factures'!$D$8:$D$131,'Factures'!$B$8:$B$131,A34))</x:f>
        <x:v>8</x:v>
      </x:c>
      <x:c r="R34" s="2" t="n">
        <x:f>IF(ISNUMBER(N34),L34-COUNTIFS('Factures'!$B$8:$B$131,A34,'Factures'!$E$8:$E$131,N34),0)</x:f>
        <x:v>0</x:v>
      </x:c>
      <x:c r="S34" s="2" t="n">
        <x:f>SUMIFS('Factures'!$H$8:$H$131,'Factures'!$B$8:$B$131,A34)</x:f>
        <x:v>1</x:v>
      </x:c>
      <x:c r="T34" s="2" t="n">
        <x:f>SUMIFS('Factures'!$I$8:$I$131,'Factures'!$B$8:$B$131,A34)</x:f>
        <x:v>0</x:v>
      </x:c>
      <x:c r="U34" s="2" t="n">
        <x:f>IF(K34=1,IF(ISNUMBER(M34),0,1)+IF(ISNUMBER(N34),0,1),0)+SUMIFS('Factures'!$J$8:$J$131,'Factures'!$B$8:$B$131,A34)</x:f>
        <x:v>0</x:v>
      </x:c>
      <x:c r="V34" s="2" t="n">
        <x:f>IF(K34=1,L34-COUNTIFS('Factures'!$B$8:$B$131,A34,'Factures'!$C$8:$C$131,B34),0)</x:f>
        <x:v>0</x:v>
      </x:c>
      <x:c r="W34" s="2" t="str">
        <x:f>IF(K34=1,INDEX('Heures'!$H$8:$H$127,MATCH(A34,'Heures'!$A$8:$A$127,0)),IF(AND(K34=0,L34&gt;0),INDEX('Factures'!$K$8:$K$131,MATCH(A34,'Factures'!$B$8:$B$131,0)),"À vérifier"))</x:f>
        <x:v>Zoé Bernard</x:v>
      </x:c>
    </x:row>
    <x:row r="35" ht="48" customHeight="1">
      <x:c r="A35" s="2" t="str">
        <x:v>M028</x:v>
      </x:c>
      <x:c r="B35" s="2" t="str">
        <x:f>IF(K35=1,INDEX('Heures'!$B$8:$B$127,MATCH(A35,'Heures'!$A$8:$A$127,0)),IF(L35&gt;0,INDEX('Factures'!$C$8:$C$131,MATCH(A35,'Factures'!$B$8:$B$131,0)),"n.a."))</x:f>
        <x:v>Alpélia Intérim</x:v>
      </x:c>
      <x:c r="C35" s="2" t="str">
        <x:f>IF(D35="","Concordant","À traiter")</x:f>
        <x:v>Concordant</x:v>
      </x:c>
      <x:c r="D35" s="16" t="str">
        <x:f>IF(K35=0,"Mission inconnue. ",IF(K35&gt;1,"Relevé dupliqué. ",""))&amp;IF(L35=0,"Facture absente. ","")&amp;IF(U35&gt;0,"Données manquantes. ","")&amp;IF(AND(K35=1,O35&lt;&gt;"Oui"),"Heures non validées. ","")&amp;IF(P35&gt;0,"Pièce absente. ","")&amp;IF(T35&gt;0,"Doublon facture. ","")&amp;IF(AND(ISNUMBER(M35),L35&gt;0,M35&lt;&gt;Q35),"Écart heures. ","")&amp;IF(R35&gt;0,"Écart tarif. ","")&amp;IF(S35&gt;0,"Calcul facture. ","")&amp;IF(V35&gt;0,"Agence différente. ","")&amp;IF(ISNUMBER(G35),IF(ABS(G35)&gt;$B$4,"Écart montant. ",""),"")</x:f>
      </x:c>
      <x:c r="E35" s="15" t="n">
        <x:f>IF(AND(K35=1,ISNUMBER(M35),ISNUMBER(N35)),ROUND(M35*N35,2),"n.a.")</x:f>
        <x:v>420</x:v>
      </x:c>
      <x:c r="F35" s="15" t="n">
        <x:f>IF(L35=0,"n.a.",SUMIFS('Factures'!$F$8:$F$131,'Factures'!$B$8:$B$131,A35))</x:f>
        <x:v>420</x:v>
      </x:c>
      <x:c r="G35" s="15" t="n">
        <x:f>IF(AND(ISNUMBER(E35),ISNUMBER(F35)),ROUND(F35-E35,2),"n.a.")</x:f>
        <x:v>0</x:v>
      </x:c>
      <x:c r="H35" s="14" t="str">
        <x:v>Non démarré</x:v>
      </x:c>
      <x:c r="I35" s="14" t="str"/>
      <x:c r="J35" s="14" t="str"/>
      <x:c r="K35" s="2" t="n">
        <x:f>COUNTIFS('Heures'!$A$8:$A$127,A35)</x:f>
        <x:v>1</x:v>
      </x:c>
      <x:c r="L35" s="2" t="n">
        <x:f>COUNTIFS('Factures'!$B$8:$B$131,A35)</x:f>
        <x:v>1</x:v>
      </x:c>
      <x:c r="M35" s="10" t="n">
        <x:f>IF(AND(K35=1,COUNTIFS('Heures'!$A$8:$A$127,A35,'Heures'!$E$8:$E$127,"&gt;=0",'Heures'!$E$8:$E$127,"&lt;&gt;")=1),INDEX('Heures'!$E$8:$E$127,MATCH(A35,'Heures'!$A$8:$A$127,0)),"n.a.")</x:f>
        <x:v>6</x:v>
      </x:c>
      <x:c r="N35" s="10" t="n">
        <x:f>IF(AND(K35=1,COUNTIFS('Heures'!$A$8:$A$127,A35,'Heures'!$F$8:$F$127,"&gt;=0",'Heures'!$F$8:$F$127,"&lt;&gt;")=1),INDEX('Heures'!$F$8:$F$127,MATCH(A35,'Heures'!$A$8:$A$127,0)),"n.a.")</x:f>
        <x:v>70</x:v>
      </x:c>
      <x:c r="O35" s="2" t="str">
        <x:f>IF(K35=1,INDEX('Heures'!$G$8:$G$127,MATCH(A35,'Heures'!$A$8:$A$127,0)),"n.a.")</x:f>
        <x:v>Oui</x:v>
      </x:c>
      <x:c r="P35" s="2" t="n">
        <x:f>L35-COUNTIFS('Factures'!$B$8:$B$131,A35,'Factures'!$G$8:$G$131,"Oui")</x:f>
        <x:v>0</x:v>
      </x:c>
      <x:c r="Q35" s="10" t="n">
        <x:f>IF(L35=0,"n.a.",SUMIFS('Factures'!$D$8:$D$131,'Factures'!$B$8:$B$131,A35))</x:f>
        <x:v>6</x:v>
      </x:c>
      <x:c r="R35" s="2" t="n">
        <x:f>IF(ISNUMBER(N35),L35-COUNTIFS('Factures'!$B$8:$B$131,A35,'Factures'!$E$8:$E$131,N35),0)</x:f>
        <x:v>0</x:v>
      </x:c>
      <x:c r="S35" s="2" t="n">
        <x:f>SUMIFS('Factures'!$H$8:$H$131,'Factures'!$B$8:$B$131,A35)</x:f>
        <x:v>0</x:v>
      </x:c>
      <x:c r="T35" s="2" t="n">
        <x:f>SUMIFS('Factures'!$I$8:$I$131,'Factures'!$B$8:$B$131,A35)</x:f>
        <x:v>0</x:v>
      </x:c>
      <x:c r="U35" s="2" t="n">
        <x:f>IF(K35=1,IF(ISNUMBER(M35),0,1)+IF(ISNUMBER(N35),0,1),0)+SUMIFS('Factures'!$J$8:$J$131,'Factures'!$B$8:$B$131,A35)</x:f>
        <x:v>0</x:v>
      </x:c>
      <x:c r="V35" s="2" t="n">
        <x:f>IF(K35=1,L35-COUNTIFS('Factures'!$B$8:$B$131,A35,'Factures'!$C$8:$C$131,B35),0)</x:f>
        <x:v>0</x:v>
      </x:c>
      <x:c r="W35" s="2" t="str">
        <x:f>IF(K35=1,INDEX('Heures'!$H$8:$H$127,MATCH(A35,'Heures'!$A$8:$A$127,0)),IF(AND(K35=0,L35&gt;0),INDEX('Factures'!$K$8:$K$131,MATCH(A35,'Factures'!$B$8:$B$131,0)),"À vérifier"))</x:f>
        <x:v>Raphaël Moulin</x:v>
      </x:c>
    </x:row>
    <x:row r="36" ht="48" customHeight="1">
      <x:c r="A36" s="2" t="str">
        <x:v>M029</x:v>
      </x:c>
      <x:c r="B36" s="2" t="str">
        <x:f>IF(K36=1,INDEX('Heures'!$B$8:$B$127,MATCH(A36,'Heures'!$A$8:$A$127,0)),IF(L36&gt;0,INDEX('Factures'!$C$8:$C$131,MATCH(A36,'Factures'!$B$8:$B$131,0)),"n.a."))</x:f>
        <x:v>Lumévia Personnel</x:v>
      </x:c>
      <x:c r="C36" s="2" t="str">
        <x:f>IF(D36="","Concordant","À traiter")</x:f>
        <x:v>Concordant</x:v>
      </x:c>
      <x:c r="D36" s="16" t="str">
        <x:f>IF(K36=0,"Mission inconnue. ",IF(K36&gt;1,"Relevé dupliqué. ",""))&amp;IF(L36=0,"Facture absente. ","")&amp;IF(U36&gt;0,"Données manquantes. ","")&amp;IF(AND(K36=1,O36&lt;&gt;"Oui"),"Heures non validées. ","")&amp;IF(P36&gt;0,"Pièce absente. ","")&amp;IF(T36&gt;0,"Doublon facture. ","")&amp;IF(AND(ISNUMBER(M36),L36&gt;0,M36&lt;&gt;Q36),"Écart heures. ","")&amp;IF(R36&gt;0,"Écart tarif. ","")&amp;IF(S36&gt;0,"Calcul facture. ","")&amp;IF(V36&gt;0,"Agence différente. ","")&amp;IF(ISNUMBER(G36),IF(ABS(G36)&gt;$B$4,"Écart montant. ",""),"")</x:f>
      </x:c>
      <x:c r="E36" s="15" t="n">
        <x:f>IF(AND(K36=1,ISNUMBER(M36),ISNUMBER(N36)),ROUND(M36*N36,2),"n.a.")</x:f>
        <x:v>495</x:v>
      </x:c>
      <x:c r="F36" s="15" t="n">
        <x:f>IF(L36=0,"n.a.",SUMIFS('Factures'!$F$8:$F$131,'Factures'!$B$8:$B$131,A36))</x:f>
        <x:v>495</x:v>
      </x:c>
      <x:c r="G36" s="15" t="n">
        <x:f>IF(AND(ISNUMBER(E36),ISNUMBER(F36)),ROUND(F36-E36,2),"n.a.")</x:f>
        <x:v>0</x:v>
      </x:c>
      <x:c r="H36" s="14" t="str">
        <x:v>Non démarré</x:v>
      </x:c>
      <x:c r="I36" s="14" t="str"/>
      <x:c r="J36" s="14" t="str"/>
      <x:c r="K36" s="2" t="n">
        <x:f>COUNTIFS('Heures'!$A$8:$A$127,A36)</x:f>
        <x:v>1</x:v>
      </x:c>
      <x:c r="L36" s="2" t="n">
        <x:f>COUNTIFS('Factures'!$B$8:$B$131,A36)</x:f>
        <x:v>1</x:v>
      </x:c>
      <x:c r="M36" s="10" t="n">
        <x:f>IF(AND(K36=1,COUNTIFS('Heures'!$A$8:$A$127,A36,'Heures'!$E$8:$E$127,"&gt;=0",'Heures'!$E$8:$E$127,"&lt;&gt;")=1),INDEX('Heures'!$E$8:$E$127,MATCH(A36,'Heures'!$A$8:$A$127,0)),"n.a.")</x:f>
        <x:v>9</x:v>
      </x:c>
      <x:c r="N36" s="10" t="n">
        <x:f>IF(AND(K36=1,COUNTIFS('Heures'!$A$8:$A$127,A36,'Heures'!$F$8:$F$127,"&gt;=0",'Heures'!$F$8:$F$127,"&lt;&gt;")=1),INDEX('Heures'!$F$8:$F$127,MATCH(A36,'Heures'!$A$8:$A$127,0)),"n.a.")</x:f>
        <x:v>55</x:v>
      </x:c>
      <x:c r="O36" s="2" t="str">
        <x:f>IF(K36=1,INDEX('Heures'!$G$8:$G$127,MATCH(A36,'Heures'!$A$8:$A$127,0)),"n.a.")</x:f>
        <x:v>Oui</x:v>
      </x:c>
      <x:c r="P36" s="2" t="n">
        <x:f>L36-COUNTIFS('Factures'!$B$8:$B$131,A36,'Factures'!$G$8:$G$131,"Oui")</x:f>
        <x:v>0</x:v>
      </x:c>
      <x:c r="Q36" s="10" t="n">
        <x:f>IF(L36=0,"n.a.",SUMIFS('Factures'!$D$8:$D$131,'Factures'!$B$8:$B$131,A36))</x:f>
        <x:v>9</x:v>
      </x:c>
      <x:c r="R36" s="2" t="n">
        <x:f>IF(ISNUMBER(N36),L36-COUNTIFS('Factures'!$B$8:$B$131,A36,'Factures'!$E$8:$E$131,N36),0)</x:f>
        <x:v>0</x:v>
      </x:c>
      <x:c r="S36" s="2" t="n">
        <x:f>SUMIFS('Factures'!$H$8:$H$131,'Factures'!$B$8:$B$131,A36)</x:f>
        <x:v>0</x:v>
      </x:c>
      <x:c r="T36" s="2" t="n">
        <x:f>SUMIFS('Factures'!$I$8:$I$131,'Factures'!$B$8:$B$131,A36)</x:f>
        <x:v>0</x:v>
      </x:c>
      <x:c r="U36" s="2" t="n">
        <x:f>IF(K36=1,IF(ISNUMBER(M36),0,1)+IF(ISNUMBER(N36),0,1),0)+SUMIFS('Factures'!$J$8:$J$131,'Factures'!$B$8:$B$131,A36)</x:f>
        <x:v>0</x:v>
      </x:c>
      <x:c r="V36" s="2" t="n">
        <x:f>IF(K36=1,L36-COUNTIFS('Factures'!$B$8:$B$131,A36,'Factures'!$C$8:$C$131,B36),0)</x:f>
        <x:v>0</x:v>
      </x:c>
      <x:c r="W36" s="2" t="str">
        <x:f>IF(K36=1,INDEX('Heures'!$H$8:$H$127,MATCH(A36,'Heures'!$A$8:$A$127,0)),IF(AND(K36=0,L36&gt;0),INDEX('Factures'!$K$8:$K$131,MATCH(A36,'Factures'!$B$8:$B$131,0)),"À vérifier"))</x:f>
        <x:v>Anaïs Vernet</x:v>
      </x:c>
    </x:row>
    <x:row r="37" ht="48" customHeight="1">
      <x:c r="A37" s="2" t="str">
        <x:v>M030</x:v>
      </x:c>
      <x:c r="B37" s="2" t="str">
        <x:f>IF(K37=1,INDEX('Heures'!$B$8:$B$127,MATCH(A37,'Heures'!$A$8:$A$127,0)),IF(L37&gt;0,INDEX('Factures'!$C$8:$C$131,MATCH(A37,'Factures'!$B$8:$B$131,0)),"n.a."))</x:f>
        <x:v>Orivelle Placement</x:v>
      </x:c>
      <x:c r="C37" s="2" t="str">
        <x:f>IF(D37="","Concordant","À traiter")</x:f>
        <x:v>Concordant</x:v>
      </x:c>
      <x:c r="D37" s="16" t="str">
        <x:f>IF(K37=0,"Mission inconnue. ",IF(K37&gt;1,"Relevé dupliqué. ",""))&amp;IF(L37=0,"Facture absente. ","")&amp;IF(U37&gt;0,"Données manquantes. ","")&amp;IF(AND(K37=1,O37&lt;&gt;"Oui"),"Heures non validées. ","")&amp;IF(P37&gt;0,"Pièce absente. ","")&amp;IF(T37&gt;0,"Doublon facture. ","")&amp;IF(AND(ISNUMBER(M37),L37&gt;0,M37&lt;&gt;Q37),"Écart heures. ","")&amp;IF(R37&gt;0,"Écart tarif. ","")&amp;IF(S37&gt;0,"Calcul facture. ","")&amp;IF(V37&gt;0,"Agence différente. ","")&amp;IF(ISNUMBER(G37),IF(ABS(G37)&gt;$B$4,"Écart montant. ",""),"")</x:f>
      </x:c>
      <x:c r="E37" s="15" t="n">
        <x:f>IF(AND(K37=1,ISNUMBER(M37),ISNUMBER(N37)),ROUND(M37*N37,2),"n.a.")</x:f>
        <x:v>600</x:v>
      </x:c>
      <x:c r="F37" s="15" t="n">
        <x:f>IF(L37=0,"n.a.",SUMIFS('Factures'!$F$8:$F$131,'Factures'!$B$8:$B$131,A37))</x:f>
        <x:v>600</x:v>
      </x:c>
      <x:c r="G37" s="15" t="n">
        <x:f>IF(AND(ISNUMBER(E37),ISNUMBER(F37)),ROUND(F37-E37,2),"n.a.")</x:f>
        <x:v>0</x:v>
      </x:c>
      <x:c r="H37" s="14" t="str">
        <x:v>Non démarré</x:v>
      </x:c>
      <x:c r="I37" s="14" t="str"/>
      <x:c r="J37" s="14" t="str"/>
      <x:c r="K37" s="2" t="n">
        <x:f>COUNTIFS('Heures'!$A$8:$A$127,A37)</x:f>
        <x:v>1</x:v>
      </x:c>
      <x:c r="L37" s="2" t="n">
        <x:f>COUNTIFS('Factures'!$B$8:$B$131,A37)</x:f>
        <x:v>1</x:v>
      </x:c>
      <x:c r="M37" s="10" t="n">
        <x:f>IF(AND(K37=1,COUNTIFS('Heures'!$A$8:$A$127,A37,'Heures'!$E$8:$E$127,"&gt;=0",'Heures'!$E$8:$E$127,"&lt;&gt;")=1),INDEX('Heures'!$E$8:$E$127,MATCH(A37,'Heures'!$A$8:$A$127,0)),"n.a.")</x:f>
        <x:v>10</x:v>
      </x:c>
      <x:c r="N37" s="10" t="n">
        <x:f>IF(AND(K37=1,COUNTIFS('Heures'!$A$8:$A$127,A37,'Heures'!$F$8:$F$127,"&gt;=0",'Heures'!$F$8:$F$127,"&lt;&gt;")=1),INDEX('Heures'!$F$8:$F$127,MATCH(A37,'Heures'!$A$8:$A$127,0)),"n.a.")</x:f>
        <x:v>60</x:v>
      </x:c>
      <x:c r="O37" s="2" t="str">
        <x:f>IF(K37=1,INDEX('Heures'!$G$8:$G$127,MATCH(A37,'Heures'!$A$8:$A$127,0)),"n.a.")</x:f>
        <x:v>Oui</x:v>
      </x:c>
      <x:c r="P37" s="2" t="n">
        <x:f>L37-COUNTIFS('Factures'!$B$8:$B$131,A37,'Factures'!$G$8:$G$131,"Oui")</x:f>
        <x:v>0</x:v>
      </x:c>
      <x:c r="Q37" s="10" t="n">
        <x:f>IF(L37=0,"n.a.",SUMIFS('Factures'!$D$8:$D$131,'Factures'!$B$8:$B$131,A37))</x:f>
        <x:v>10</x:v>
      </x:c>
      <x:c r="R37" s="2" t="n">
        <x:f>IF(ISNUMBER(N37),L37-COUNTIFS('Factures'!$B$8:$B$131,A37,'Factures'!$E$8:$E$131,N37),0)</x:f>
        <x:v>0</x:v>
      </x:c>
      <x:c r="S37" s="2" t="n">
        <x:f>SUMIFS('Factures'!$H$8:$H$131,'Factures'!$B$8:$B$131,A37)</x:f>
        <x:v>0</x:v>
      </x:c>
      <x:c r="T37" s="2" t="n">
        <x:f>SUMIFS('Factures'!$I$8:$I$131,'Factures'!$B$8:$B$131,A37)</x:f>
        <x:v>0</x:v>
      </x:c>
      <x:c r="U37" s="2" t="n">
        <x:f>IF(K37=1,IF(ISNUMBER(M37),0,1)+IF(ISNUMBER(N37),0,1),0)+SUMIFS('Factures'!$J$8:$J$131,'Factures'!$B$8:$B$131,A37)</x:f>
        <x:v>0</x:v>
      </x:c>
      <x:c r="V37" s="2" t="n">
        <x:f>IF(K37=1,L37-COUNTIFS('Factures'!$B$8:$B$131,A37,'Factures'!$C$8:$C$131,B37),0)</x:f>
        <x:v>0</x:v>
      </x:c>
      <x:c r="W37" s="2" t="str">
        <x:f>IF(K37=1,INDEX('Heures'!$H$8:$H$127,MATCH(A37,'Heures'!$A$8:$A$127,0)),IF(AND(K37=0,L37&gt;0),INDEX('Factures'!$K$8:$K$131,MATCH(A37,'Factures'!$B$8:$B$131,0)),"À vérifier"))</x:f>
        <x:v>Simon Delorme</x:v>
      </x:c>
    </x:row>
    <x:row r="38" ht="48" customHeight="1">
      <x:c r="A38" s="2" t="str">
        <x:v>M031</x:v>
      </x:c>
      <x:c r="B38" s="2" t="str">
        <x:f>IF(K38=1,INDEX('Heures'!$B$8:$B$127,MATCH(A38,'Heures'!$A$8:$A$127,0)),IF(L38&gt;0,INDEX('Factures'!$C$8:$C$131,MATCH(A38,'Factures'!$B$8:$B$131,0)),"n.a."))</x:f>
        <x:v>Alpélia Intérim</x:v>
      </x:c>
      <x:c r="C38" s="2" t="str">
        <x:f>IF(D38="","Concordant","À traiter")</x:f>
        <x:v>À traiter</x:v>
      </x:c>
      <x:c r="D38" s="16" t="str">
        <x:f>IF(K38=0,"Mission inconnue. ",IF(K38&gt;1,"Relevé dupliqué. ",""))&amp;IF(L38=0,"Facture absente. ","")&amp;IF(U38&gt;0,"Données manquantes. ","")&amp;IF(AND(K38=1,O38&lt;&gt;"Oui"),"Heures non validées. ","")&amp;IF(P38&gt;0,"Pièce absente. ","")&amp;IF(T38&gt;0,"Doublon facture. ","")&amp;IF(AND(ISNUMBER(M38),L38&gt;0,M38&lt;&gt;Q38),"Écart heures. ","")&amp;IF(R38&gt;0,"Écart tarif. ","")&amp;IF(S38&gt;0,"Calcul facture. ","")&amp;IF(V38&gt;0,"Agence différente. ","")&amp;IF(ISNUMBER(G38),IF(ABS(G38)&gt;$B$4,"Écart montant. ",""),"")</x:f>
        <x:v>Doublon facture. Écart heures. Écart montant. </x:v>
      </x:c>
      <x:c r="E38" s="15" t="n">
        <x:f>IF(AND(K38=1,ISNUMBER(M38),ISNUMBER(N38)),ROUND(M38*N38,2),"n.a.")</x:f>
        <x:v>487.5</x:v>
      </x:c>
      <x:c r="F38" s="15" t="n">
        <x:f>IF(L38=0,"n.a.",SUMIFS('Factures'!$F$8:$F$131,'Factures'!$B$8:$B$131,A38))</x:f>
        <x:v>975</x:v>
      </x:c>
      <x:c r="G38" s="15" t="n">
        <x:f>IF(AND(ISNUMBER(E38),ISNUMBER(F38)),ROUND(F38-E38,2),"n.a.")</x:f>
        <x:v>487.5</x:v>
      </x:c>
      <x:c r="H38" s="14" t="str">
        <x:v>Non démarré</x:v>
      </x:c>
      <x:c r="I38" s="14" t="str"/>
      <x:c r="J38" s="14" t="str"/>
      <x:c r="K38" s="2" t="n">
        <x:f>COUNTIFS('Heures'!$A$8:$A$127,A38)</x:f>
        <x:v>1</x:v>
      </x:c>
      <x:c r="L38" s="2" t="n">
        <x:f>COUNTIFS('Factures'!$B$8:$B$131,A38)</x:f>
        <x:v>2</x:v>
      </x:c>
      <x:c r="M38" s="10" t="n">
        <x:f>IF(AND(K38=1,COUNTIFS('Heures'!$A$8:$A$127,A38,'Heures'!$E$8:$E$127,"&gt;=0",'Heures'!$E$8:$E$127,"&lt;&gt;")=1),INDEX('Heures'!$E$8:$E$127,MATCH(A38,'Heures'!$A$8:$A$127,0)),"n.a.")</x:f>
        <x:v>7.5</x:v>
      </x:c>
      <x:c r="N38" s="10" t="n">
        <x:f>IF(AND(K38=1,COUNTIFS('Heures'!$A$8:$A$127,A38,'Heures'!$F$8:$F$127,"&gt;=0",'Heures'!$F$8:$F$127,"&lt;&gt;")=1),INDEX('Heures'!$F$8:$F$127,MATCH(A38,'Heures'!$A$8:$A$127,0)),"n.a.")</x:f>
        <x:v>65</x:v>
      </x:c>
      <x:c r="O38" s="2" t="str">
        <x:f>IF(K38=1,INDEX('Heures'!$G$8:$G$127,MATCH(A38,'Heures'!$A$8:$A$127,0)),"n.a.")</x:f>
        <x:v>Oui</x:v>
      </x:c>
      <x:c r="P38" s="2" t="n">
        <x:f>L38-COUNTIFS('Factures'!$B$8:$B$131,A38,'Factures'!$G$8:$G$131,"Oui")</x:f>
        <x:v>0</x:v>
      </x:c>
      <x:c r="Q38" s="10" t="n">
        <x:f>IF(L38=0,"n.a.",SUMIFS('Factures'!$D$8:$D$131,'Factures'!$B$8:$B$131,A38))</x:f>
        <x:v>15</x:v>
      </x:c>
      <x:c r="R38" s="2" t="n">
        <x:f>IF(ISNUMBER(N38),L38-COUNTIFS('Factures'!$B$8:$B$131,A38,'Factures'!$E$8:$E$131,N38),0)</x:f>
        <x:v>0</x:v>
      </x:c>
      <x:c r="S38" s="2" t="n">
        <x:f>SUMIFS('Factures'!$H$8:$H$131,'Factures'!$B$8:$B$131,A38)</x:f>
        <x:v>0</x:v>
      </x:c>
      <x:c r="T38" s="2" t="n">
        <x:f>SUMIFS('Factures'!$I$8:$I$131,'Factures'!$B$8:$B$131,A38)</x:f>
        <x:v>2</x:v>
      </x:c>
      <x:c r="U38" s="2" t="n">
        <x:f>IF(K38=1,IF(ISNUMBER(M38),0,1)+IF(ISNUMBER(N38),0,1),0)+SUMIFS('Factures'!$J$8:$J$131,'Factures'!$B$8:$B$131,A38)</x:f>
        <x:v>0</x:v>
      </x:c>
      <x:c r="V38" s="2" t="n">
        <x:f>IF(K38=1,L38-COUNTIFS('Factures'!$B$8:$B$131,A38,'Factures'!$C$8:$C$131,B38),0)</x:f>
        <x:v>0</x:v>
      </x:c>
      <x:c r="W38" s="2" t="str">
        <x:f>IF(K38=1,INDEX('Heures'!$H$8:$H$127,MATCH(A38,'Heures'!$A$8:$A$127,0)),IF(AND(K38=0,L38&gt;0),INDEX('Factures'!$K$8:$K$131,MATCH(A38,'Factures'!$B$8:$B$131,0)),"À vérifier"))</x:f>
        <x:v>Camille Morel</x:v>
      </x:c>
    </x:row>
    <x:row r="39" ht="48" customHeight="1">
      <x:c r="A39" s="2" t="str">
        <x:v>M032</x:v>
      </x:c>
      <x:c r="B39" s="2" t="str">
        <x:f>IF(K39=1,INDEX('Heures'!$B$8:$B$127,MATCH(A39,'Heures'!$A$8:$A$127,0)),IF(L39&gt;0,INDEX('Factures'!$C$8:$C$131,MATCH(A39,'Factures'!$B$8:$B$131,0)),"n.a."))</x:f>
        <x:v>Lumévia Personnel</x:v>
      </x:c>
      <x:c r="C39" s="2" t="str">
        <x:f>IF(D39="","Concordant","À traiter")</x:f>
        <x:v>Concordant</x:v>
      </x:c>
      <x:c r="D39" s="16" t="str">
        <x:f>IF(K39=0,"Mission inconnue. ",IF(K39&gt;1,"Relevé dupliqué. ",""))&amp;IF(L39=0,"Facture absente. ","")&amp;IF(U39&gt;0,"Données manquantes. ","")&amp;IF(AND(K39=1,O39&lt;&gt;"Oui"),"Heures non validées. ","")&amp;IF(P39&gt;0,"Pièce absente. ","")&amp;IF(T39&gt;0,"Doublon facture. ","")&amp;IF(AND(ISNUMBER(M39),L39&gt;0,M39&lt;&gt;Q39),"Écart heures. ","")&amp;IF(R39&gt;0,"Écart tarif. ","")&amp;IF(S39&gt;0,"Calcul facture. ","")&amp;IF(V39&gt;0,"Agence différente. ","")&amp;IF(ISNUMBER(G39),IF(ABS(G39)&gt;$B$4,"Écart montant. ",""),"")</x:f>
      </x:c>
      <x:c r="E39" s="15" t="n">
        <x:f>IF(AND(K39=1,ISNUMBER(M39),ISNUMBER(N39)),ROUND(M39*N39,2),"n.a.")</x:f>
        <x:v>560</x:v>
      </x:c>
      <x:c r="F39" s="15" t="n">
        <x:f>IF(L39=0,"n.a.",SUMIFS('Factures'!$F$8:$F$131,'Factures'!$B$8:$B$131,A39))</x:f>
        <x:v>560</x:v>
      </x:c>
      <x:c r="G39" s="15" t="n">
        <x:f>IF(AND(ISNUMBER(E39),ISNUMBER(F39)),ROUND(F39-E39,2),"n.a.")</x:f>
        <x:v>0</x:v>
      </x:c>
      <x:c r="H39" s="14" t="str">
        <x:v>Non démarré</x:v>
      </x:c>
      <x:c r="I39" s="14" t="str"/>
      <x:c r="J39" s="14" t="str"/>
      <x:c r="K39" s="2" t="n">
        <x:f>COUNTIFS('Heures'!$A$8:$A$127,A39)</x:f>
        <x:v>1</x:v>
      </x:c>
      <x:c r="L39" s="2" t="n">
        <x:f>COUNTIFS('Factures'!$B$8:$B$131,A39)</x:f>
        <x:v>1</x:v>
      </x:c>
      <x:c r="M39" s="10" t="n">
        <x:f>IF(AND(K39=1,COUNTIFS('Heures'!$A$8:$A$127,A39,'Heures'!$E$8:$E$127,"&gt;=0",'Heures'!$E$8:$E$127,"&lt;&gt;")=1),INDEX('Heures'!$E$8:$E$127,MATCH(A39,'Heures'!$A$8:$A$127,0)),"n.a.")</x:f>
        <x:v>8</x:v>
      </x:c>
      <x:c r="N39" s="10" t="n">
        <x:f>IF(AND(K39=1,COUNTIFS('Heures'!$A$8:$A$127,A39,'Heures'!$F$8:$F$127,"&gt;=0",'Heures'!$F$8:$F$127,"&lt;&gt;")=1),INDEX('Heures'!$F$8:$F$127,MATCH(A39,'Heures'!$A$8:$A$127,0)),"n.a.")</x:f>
        <x:v>70</x:v>
      </x:c>
      <x:c r="O39" s="2" t="str">
        <x:f>IF(K39=1,INDEX('Heures'!$G$8:$G$127,MATCH(A39,'Heures'!$A$8:$A$127,0)),"n.a.")</x:f>
        <x:v>Oui</x:v>
      </x:c>
      <x:c r="P39" s="2" t="n">
        <x:f>L39-COUNTIFS('Factures'!$B$8:$B$131,A39,'Factures'!$G$8:$G$131,"Oui")</x:f>
        <x:v>0</x:v>
      </x:c>
      <x:c r="Q39" s="10" t="n">
        <x:f>IF(L39=0,"n.a.",SUMIFS('Factures'!$D$8:$D$131,'Factures'!$B$8:$B$131,A39))</x:f>
        <x:v>8</x:v>
      </x:c>
      <x:c r="R39" s="2" t="n">
        <x:f>IF(ISNUMBER(N39),L39-COUNTIFS('Factures'!$B$8:$B$131,A39,'Factures'!$E$8:$E$131,N39),0)</x:f>
        <x:v>0</x:v>
      </x:c>
      <x:c r="S39" s="2" t="n">
        <x:f>SUMIFS('Factures'!$H$8:$H$131,'Factures'!$B$8:$B$131,A39)</x:f>
        <x:v>0</x:v>
      </x:c>
      <x:c r="T39" s="2" t="n">
        <x:f>SUMIFS('Factures'!$I$8:$I$131,'Factures'!$B$8:$B$131,A39)</x:f>
        <x:v>0</x:v>
      </x:c>
      <x:c r="U39" s="2" t="n">
        <x:f>IF(K39=1,IF(ISNUMBER(M39),0,1)+IF(ISNUMBER(N39),0,1),0)+SUMIFS('Factures'!$J$8:$J$131,'Factures'!$B$8:$B$131,A39)</x:f>
        <x:v>0</x:v>
      </x:c>
      <x:c r="V39" s="2" t="n">
        <x:f>IF(K39=1,L39-COUNTIFS('Factures'!$B$8:$B$131,A39,'Factures'!$C$8:$C$131,B39),0)</x:f>
        <x:v>0</x:v>
      </x:c>
      <x:c r="W39" s="2" t="str">
        <x:f>IF(K39=1,INDEX('Heures'!$H$8:$H$127,MATCH(A39,'Heures'!$A$8:$A$127,0)),IF(AND(K39=0,L39&gt;0),INDEX('Factures'!$K$8:$K$131,MATCH(A39,'Factures'!$B$8:$B$131,0)),"À vérifier"))</x:f>
        <x:v>Lucas Perrin</x:v>
      </x:c>
    </x:row>
    <x:row r="40" ht="48" customHeight="1">
      <x:c r="A40" s="2" t="str">
        <x:v>M033</x:v>
      </x:c>
      <x:c r="B40" s="2" t="str">
        <x:f>IF(K40=1,INDEX('Heures'!$B$8:$B$127,MATCH(A40,'Heures'!$A$8:$A$127,0)),IF(L40&gt;0,INDEX('Factures'!$C$8:$C$131,MATCH(A40,'Factures'!$B$8:$B$131,0)),"n.a."))</x:f>
        <x:v>Orivelle Placement</x:v>
      </x:c>
      <x:c r="C40" s="2" t="str">
        <x:f>IF(D40="","Concordant","À traiter")</x:f>
        <x:v>Concordant</x:v>
      </x:c>
      <x:c r="D40" s="16" t="str">
        <x:f>IF(K40=0,"Mission inconnue. ",IF(K40&gt;1,"Relevé dupliqué. ",""))&amp;IF(L40=0,"Facture absente. ","")&amp;IF(U40&gt;0,"Données manquantes. ","")&amp;IF(AND(K40=1,O40&lt;&gt;"Oui"),"Heures non validées. ","")&amp;IF(P40&gt;0,"Pièce absente. ","")&amp;IF(T40&gt;0,"Doublon facture. ","")&amp;IF(AND(ISNUMBER(M40),L40&gt;0,M40&lt;&gt;Q40),"Écart heures. ","")&amp;IF(R40&gt;0,"Écart tarif. ","")&amp;IF(S40&gt;0,"Calcul facture. ","")&amp;IF(V40&gt;0,"Agence différente. ","")&amp;IF(ISNUMBER(G40),IF(ABS(G40)&gt;$B$4,"Écart montant. ",""),"")</x:f>
      </x:c>
      <x:c r="E40" s="15" t="n">
        <x:f>IF(AND(K40=1,ISNUMBER(M40),ISNUMBER(N40)),ROUND(M40*N40,2),"n.a.")</x:f>
        <x:v>330</x:v>
      </x:c>
      <x:c r="F40" s="15" t="n">
        <x:f>IF(L40=0,"n.a.",SUMIFS('Factures'!$F$8:$F$131,'Factures'!$B$8:$B$131,A40))</x:f>
        <x:v>330</x:v>
      </x:c>
      <x:c r="G40" s="15" t="n">
        <x:f>IF(AND(ISNUMBER(E40),ISNUMBER(F40)),ROUND(F40-E40,2),"n.a.")</x:f>
        <x:v>0</x:v>
      </x:c>
      <x:c r="H40" s="14" t="str">
        <x:v>Non démarré</x:v>
      </x:c>
      <x:c r="I40" s="14" t="str"/>
      <x:c r="J40" s="14" t="str"/>
      <x:c r="K40" s="2" t="n">
        <x:f>COUNTIFS('Heures'!$A$8:$A$127,A40)</x:f>
        <x:v>1</x:v>
      </x:c>
      <x:c r="L40" s="2" t="n">
        <x:f>COUNTIFS('Factures'!$B$8:$B$131,A40)</x:f>
        <x:v>1</x:v>
      </x:c>
      <x:c r="M40" s="10" t="n">
        <x:f>IF(AND(K40=1,COUNTIFS('Heures'!$A$8:$A$127,A40,'Heures'!$E$8:$E$127,"&gt;=0",'Heures'!$E$8:$E$127,"&lt;&gt;")=1),INDEX('Heures'!$E$8:$E$127,MATCH(A40,'Heures'!$A$8:$A$127,0)),"n.a.")</x:f>
        <x:v>6</x:v>
      </x:c>
      <x:c r="N40" s="10" t="n">
        <x:f>IF(AND(K40=1,COUNTIFS('Heures'!$A$8:$A$127,A40,'Heures'!$F$8:$F$127,"&gt;=0",'Heures'!$F$8:$F$127,"&lt;&gt;")=1),INDEX('Heures'!$F$8:$F$127,MATCH(A40,'Heures'!$A$8:$A$127,0)),"n.a.")</x:f>
        <x:v>55</x:v>
      </x:c>
      <x:c r="O40" s="2" t="str">
        <x:f>IF(K40=1,INDEX('Heures'!$G$8:$G$127,MATCH(A40,'Heures'!$A$8:$A$127,0)),"n.a.")</x:f>
        <x:v>Oui</x:v>
      </x:c>
      <x:c r="P40" s="2" t="n">
        <x:f>L40-COUNTIFS('Factures'!$B$8:$B$131,A40,'Factures'!$G$8:$G$131,"Oui")</x:f>
        <x:v>0</x:v>
      </x:c>
      <x:c r="Q40" s="10" t="n">
        <x:f>IF(L40=0,"n.a.",SUMIFS('Factures'!$D$8:$D$131,'Factures'!$B$8:$B$131,A40))</x:f>
        <x:v>6</x:v>
      </x:c>
      <x:c r="R40" s="2" t="n">
        <x:f>IF(ISNUMBER(N40),L40-COUNTIFS('Factures'!$B$8:$B$131,A40,'Factures'!$E$8:$E$131,N40),0)</x:f>
        <x:v>0</x:v>
      </x:c>
      <x:c r="S40" s="2" t="n">
        <x:f>SUMIFS('Factures'!$H$8:$H$131,'Factures'!$B$8:$B$131,A40)</x:f>
        <x:v>0</x:v>
      </x:c>
      <x:c r="T40" s="2" t="n">
        <x:f>SUMIFS('Factures'!$I$8:$I$131,'Factures'!$B$8:$B$131,A40)</x:f>
        <x:v>0</x:v>
      </x:c>
      <x:c r="U40" s="2" t="n">
        <x:f>IF(K40=1,IF(ISNUMBER(M40),0,1)+IF(ISNUMBER(N40),0,1),0)+SUMIFS('Factures'!$J$8:$J$131,'Factures'!$B$8:$B$131,A40)</x:f>
        <x:v>0</x:v>
      </x:c>
      <x:c r="V40" s="2" t="n">
        <x:f>IF(K40=1,L40-COUNTIFS('Factures'!$B$8:$B$131,A40,'Factures'!$C$8:$C$131,B40),0)</x:f>
        <x:v>0</x:v>
      </x:c>
      <x:c r="W40" s="2" t="str">
        <x:f>IF(K40=1,INDEX('Heures'!$H$8:$H$127,MATCH(A40,'Heures'!$A$8:$A$127,0)),IF(AND(K40=0,L40&gt;0),INDEX('Factures'!$K$8:$K$131,MATCH(A40,'Factures'!$B$8:$B$131,0)),"À vérifier"))</x:f>
        <x:v>Emma Favre</x:v>
      </x:c>
    </x:row>
    <x:row r="41" ht="48" customHeight="1">
      <x:c r="A41" s="2" t="str">
        <x:v>M034</x:v>
      </x:c>
      <x:c r="B41" s="2" t="str">
        <x:f>IF(K41=1,INDEX('Heures'!$B$8:$B$127,MATCH(A41,'Heures'!$A$8:$A$127,0)),IF(L41&gt;0,INDEX('Factures'!$C$8:$C$131,MATCH(A41,'Factures'!$B$8:$B$131,0)),"n.a."))</x:f>
        <x:v>Alpélia Intérim</x:v>
      </x:c>
      <x:c r="C41" s="2" t="str">
        <x:f>IF(D41="","Concordant","À traiter")</x:f>
        <x:v>Concordant</x:v>
      </x:c>
      <x:c r="D41" s="16" t="str">
        <x:f>IF(K41=0,"Mission inconnue. ",IF(K41&gt;1,"Relevé dupliqué. ",""))&amp;IF(L41=0,"Facture absente. ","")&amp;IF(U41&gt;0,"Données manquantes. ","")&amp;IF(AND(K41=1,O41&lt;&gt;"Oui"),"Heures non validées. ","")&amp;IF(P41&gt;0,"Pièce absente. ","")&amp;IF(T41&gt;0,"Doublon facture. ","")&amp;IF(AND(ISNUMBER(M41),L41&gt;0,M41&lt;&gt;Q41),"Écart heures. ","")&amp;IF(R41&gt;0,"Écart tarif. ","")&amp;IF(S41&gt;0,"Calcul facture. ","")&amp;IF(V41&gt;0,"Agence différente. ","")&amp;IF(ISNUMBER(G41),IF(ABS(G41)&gt;$B$4,"Écart montant. ",""),"")</x:f>
      </x:c>
      <x:c r="E41" s="15" t="n">
        <x:f>IF(AND(K41=1,ISNUMBER(M41),ISNUMBER(N41)),ROUND(M41*N41,2),"n.a.")</x:f>
        <x:v>540</x:v>
      </x:c>
      <x:c r="F41" s="15" t="n">
        <x:f>IF(L41=0,"n.a.",SUMIFS('Factures'!$F$8:$F$131,'Factures'!$B$8:$B$131,A41))</x:f>
        <x:v>540</x:v>
      </x:c>
      <x:c r="G41" s="15" t="n">
        <x:f>IF(AND(ISNUMBER(E41),ISNUMBER(F41)),ROUND(F41-E41,2),"n.a.")</x:f>
        <x:v>0</x:v>
      </x:c>
      <x:c r="H41" s="14" t="str">
        <x:v>Non démarré</x:v>
      </x:c>
      <x:c r="I41" s="14" t="str"/>
      <x:c r="J41" s="14" t="str"/>
      <x:c r="K41" s="2" t="n">
        <x:f>COUNTIFS('Heures'!$A$8:$A$127,A41)</x:f>
        <x:v>1</x:v>
      </x:c>
      <x:c r="L41" s="2" t="n">
        <x:f>COUNTIFS('Factures'!$B$8:$B$131,A41)</x:f>
        <x:v>1</x:v>
      </x:c>
      <x:c r="M41" s="10" t="n">
        <x:f>IF(AND(K41=1,COUNTIFS('Heures'!$A$8:$A$127,A41,'Heures'!$E$8:$E$127,"&gt;=0",'Heures'!$E$8:$E$127,"&lt;&gt;")=1),INDEX('Heures'!$E$8:$E$127,MATCH(A41,'Heures'!$A$8:$A$127,0)),"n.a.")</x:f>
        <x:v>9</x:v>
      </x:c>
      <x:c r="N41" s="10" t="n">
        <x:f>IF(AND(K41=1,COUNTIFS('Heures'!$A$8:$A$127,A41,'Heures'!$F$8:$F$127,"&gt;=0",'Heures'!$F$8:$F$127,"&lt;&gt;")=1),INDEX('Heures'!$F$8:$F$127,MATCH(A41,'Heures'!$A$8:$A$127,0)),"n.a.")</x:f>
        <x:v>60</x:v>
      </x:c>
      <x:c r="O41" s="2" t="str">
        <x:f>IF(K41=1,INDEX('Heures'!$G$8:$G$127,MATCH(A41,'Heures'!$A$8:$A$127,0)),"n.a.")</x:f>
        <x:v>Oui</x:v>
      </x:c>
      <x:c r="P41" s="2" t="n">
        <x:f>L41-COUNTIFS('Factures'!$B$8:$B$131,A41,'Factures'!$G$8:$G$131,"Oui")</x:f>
        <x:v>0</x:v>
      </x:c>
      <x:c r="Q41" s="10" t="n">
        <x:f>IF(L41=0,"n.a.",SUMIFS('Factures'!$D$8:$D$131,'Factures'!$B$8:$B$131,A41))</x:f>
        <x:v>9</x:v>
      </x:c>
      <x:c r="R41" s="2" t="n">
        <x:f>IF(ISNUMBER(N41),L41-COUNTIFS('Factures'!$B$8:$B$131,A41,'Factures'!$E$8:$E$131,N41),0)</x:f>
        <x:v>0</x:v>
      </x:c>
      <x:c r="S41" s="2" t="n">
        <x:f>SUMIFS('Factures'!$H$8:$H$131,'Factures'!$B$8:$B$131,A41)</x:f>
        <x:v>0</x:v>
      </x:c>
      <x:c r="T41" s="2" t="n">
        <x:f>SUMIFS('Factures'!$I$8:$I$131,'Factures'!$B$8:$B$131,A41)</x:f>
        <x:v>0</x:v>
      </x:c>
      <x:c r="U41" s="2" t="n">
        <x:f>IF(K41=1,IF(ISNUMBER(M41),0,1)+IF(ISNUMBER(N41),0,1),0)+SUMIFS('Factures'!$J$8:$J$131,'Factures'!$B$8:$B$131,A41)</x:f>
        <x:v>0</x:v>
      </x:c>
      <x:c r="V41" s="2" t="n">
        <x:f>IF(K41=1,L41-COUNTIFS('Factures'!$B$8:$B$131,A41,'Factures'!$C$8:$C$131,B41),0)</x:f>
        <x:v>0</x:v>
      </x:c>
      <x:c r="W41" s="2" t="str">
        <x:f>IF(K41=1,INDEX('Heures'!$H$8:$H$127,MATCH(A41,'Heures'!$A$8:$A$127,0)),IF(AND(K41=0,L41&gt;0),INDEX('Factures'!$K$8:$K$131,MATCH(A41,'Factures'!$B$8:$B$131,0)),"À vérifier"))</x:f>
        <x:v>Nathan Rochat</x:v>
      </x:c>
    </x:row>
    <x:row r="42" ht="48" customHeight="1">
      <x:c r="A42" s="2" t="str">
        <x:v>M035</x:v>
      </x:c>
      <x:c r="B42" s="2" t="str">
        <x:f>IF(K42=1,INDEX('Heures'!$B$8:$B$127,MATCH(A42,'Heures'!$A$8:$A$127,0)),IF(L42&gt;0,INDEX('Factures'!$C$8:$C$131,MATCH(A42,'Factures'!$B$8:$B$131,0)),"n.a."))</x:f>
        <x:v>Lumévia Personnel</x:v>
      </x:c>
      <x:c r="C42" s="2" t="str">
        <x:f>IF(D42="","Concordant","À traiter")</x:f>
        <x:v>Concordant</x:v>
      </x:c>
      <x:c r="D42" s="16" t="str">
        <x:f>IF(K42=0,"Mission inconnue. ",IF(K42&gt;1,"Relevé dupliqué. ",""))&amp;IF(L42=0,"Facture absente. ","")&amp;IF(U42&gt;0,"Données manquantes. ","")&amp;IF(AND(K42=1,O42&lt;&gt;"Oui"),"Heures non validées. ","")&amp;IF(P42&gt;0,"Pièce absente. ","")&amp;IF(T42&gt;0,"Doublon facture. ","")&amp;IF(AND(ISNUMBER(M42),L42&gt;0,M42&lt;&gt;Q42),"Écart heures. ","")&amp;IF(R42&gt;0,"Écart tarif. ","")&amp;IF(S42&gt;0,"Calcul facture. ","")&amp;IF(V42&gt;0,"Agence différente. ","")&amp;IF(ISNUMBER(G42),IF(ABS(G42)&gt;$B$4,"Écart montant. ",""),"")</x:f>
      </x:c>
      <x:c r="E42" s="15" t="n">
        <x:f>IF(AND(K42=1,ISNUMBER(M42),ISNUMBER(N42)),ROUND(M42*N42,2),"n.a.")</x:f>
        <x:v>650</x:v>
      </x:c>
      <x:c r="F42" s="15" t="n">
        <x:f>IF(L42=0,"n.a.",SUMIFS('Factures'!$F$8:$F$131,'Factures'!$B$8:$B$131,A42))</x:f>
        <x:v>650</x:v>
      </x:c>
      <x:c r="G42" s="15" t="n">
        <x:f>IF(AND(ISNUMBER(E42),ISNUMBER(F42)),ROUND(F42-E42,2),"n.a.")</x:f>
        <x:v>0</x:v>
      </x:c>
      <x:c r="H42" s="14" t="str">
        <x:v>Non démarré</x:v>
      </x:c>
      <x:c r="I42" s="14" t="str"/>
      <x:c r="J42" s="14" t="str"/>
      <x:c r="K42" s="2" t="n">
        <x:f>COUNTIFS('Heures'!$A$8:$A$127,A42)</x:f>
        <x:v>1</x:v>
      </x:c>
      <x:c r="L42" s="2" t="n">
        <x:f>COUNTIFS('Factures'!$B$8:$B$131,A42)</x:f>
        <x:v>1</x:v>
      </x:c>
      <x:c r="M42" s="10" t="n">
        <x:f>IF(AND(K42=1,COUNTIFS('Heures'!$A$8:$A$127,A42,'Heures'!$E$8:$E$127,"&gt;=0",'Heures'!$E$8:$E$127,"&lt;&gt;")=1),INDEX('Heures'!$E$8:$E$127,MATCH(A42,'Heures'!$A$8:$A$127,0)),"n.a.")</x:f>
        <x:v>10</x:v>
      </x:c>
      <x:c r="N42" s="10" t="n">
        <x:f>IF(AND(K42=1,COUNTIFS('Heures'!$A$8:$A$127,A42,'Heures'!$F$8:$F$127,"&gt;=0",'Heures'!$F$8:$F$127,"&lt;&gt;")=1),INDEX('Heures'!$F$8:$F$127,MATCH(A42,'Heures'!$A$8:$A$127,0)),"n.a.")</x:f>
        <x:v>65</x:v>
      </x:c>
      <x:c r="O42" s="2" t="str">
        <x:f>IF(K42=1,INDEX('Heures'!$G$8:$G$127,MATCH(A42,'Heures'!$A$8:$A$127,0)),"n.a.")</x:f>
        <x:v>Oui</x:v>
      </x:c>
      <x:c r="P42" s="2" t="n">
        <x:f>L42-COUNTIFS('Factures'!$B$8:$B$131,A42,'Factures'!$G$8:$G$131,"Oui")</x:f>
        <x:v>0</x:v>
      </x:c>
      <x:c r="Q42" s="10" t="n">
        <x:f>IF(L42=0,"n.a.",SUMIFS('Factures'!$D$8:$D$131,'Factures'!$B$8:$B$131,A42))</x:f>
        <x:v>10</x:v>
      </x:c>
      <x:c r="R42" s="2" t="n">
        <x:f>IF(ISNUMBER(N42),L42-COUNTIFS('Factures'!$B$8:$B$131,A42,'Factures'!$E$8:$E$131,N42),0)</x:f>
        <x:v>0</x:v>
      </x:c>
      <x:c r="S42" s="2" t="n">
        <x:f>SUMIFS('Factures'!$H$8:$H$131,'Factures'!$B$8:$B$131,A42)</x:f>
        <x:v>0</x:v>
      </x:c>
      <x:c r="T42" s="2" t="n">
        <x:f>SUMIFS('Factures'!$I$8:$I$131,'Factures'!$B$8:$B$131,A42)</x:f>
        <x:v>0</x:v>
      </x:c>
      <x:c r="U42" s="2" t="n">
        <x:f>IF(K42=1,IF(ISNUMBER(M42),0,1)+IF(ISNUMBER(N42),0,1),0)+SUMIFS('Factures'!$J$8:$J$131,'Factures'!$B$8:$B$131,A42)</x:f>
        <x:v>0</x:v>
      </x:c>
      <x:c r="V42" s="2" t="n">
        <x:f>IF(K42=1,L42-COUNTIFS('Factures'!$B$8:$B$131,A42,'Factures'!$C$8:$C$131,B42),0)</x:f>
        <x:v>0</x:v>
      </x:c>
      <x:c r="W42" s="2" t="str">
        <x:f>IF(K42=1,INDEX('Heures'!$H$8:$H$127,MATCH(A42,'Heures'!$A$8:$A$127,0)),IF(AND(K42=0,L42&gt;0),INDEX('Factures'!$K$8:$K$131,MATCH(A42,'Factures'!$B$8:$B$131,0)),"À vérifier"))</x:f>
        <x:v>Léa Garnier</x:v>
      </x:c>
    </x:row>
    <x:row r="43" ht="48" customHeight="1">
      <x:c r="A43" s="2" t="str">
        <x:v>M036</x:v>
      </x:c>
      <x:c r="B43" s="2" t="str">
        <x:f>IF(K43=1,INDEX('Heures'!$B$8:$B$127,MATCH(A43,'Heures'!$A$8:$A$127,0)),IF(L43&gt;0,INDEX('Factures'!$C$8:$C$131,MATCH(A43,'Factures'!$B$8:$B$131,0)),"n.a."))</x:f>
        <x:v>Orivelle Placement</x:v>
      </x:c>
      <x:c r="C43" s="2" t="str">
        <x:f>IF(D43="","Concordant","À traiter")</x:f>
        <x:v>Concordant</x:v>
      </x:c>
      <x:c r="D43" s="16" t="str">
        <x:f>IF(K43=0,"Mission inconnue. ",IF(K43&gt;1,"Relevé dupliqué. ",""))&amp;IF(L43=0,"Facture absente. ","")&amp;IF(U43&gt;0,"Données manquantes. ","")&amp;IF(AND(K43=1,O43&lt;&gt;"Oui"),"Heures non validées. ","")&amp;IF(P43&gt;0,"Pièce absente. ","")&amp;IF(T43&gt;0,"Doublon facture. ","")&amp;IF(AND(ISNUMBER(M43),L43&gt;0,M43&lt;&gt;Q43),"Écart heures. ","")&amp;IF(R43&gt;0,"Écart tarif. ","")&amp;IF(S43&gt;0,"Calcul facture. ","")&amp;IF(V43&gt;0,"Agence différente. ","")&amp;IF(ISNUMBER(G43),IF(ABS(G43)&gt;$B$4,"Écart montant. ",""),"")</x:f>
      </x:c>
      <x:c r="E43" s="15" t="n">
        <x:f>IF(AND(K43=1,ISNUMBER(M43),ISNUMBER(N43)),ROUND(M43*N43,2),"n.a.")</x:f>
        <x:v>525</x:v>
      </x:c>
      <x:c r="F43" s="15" t="n">
        <x:f>IF(L43=0,"n.a.",SUMIFS('Factures'!$F$8:$F$131,'Factures'!$B$8:$B$131,A43))</x:f>
        <x:v>525</x:v>
      </x:c>
      <x:c r="G43" s="15" t="n">
        <x:f>IF(AND(ISNUMBER(E43),ISNUMBER(F43)),ROUND(F43-E43,2),"n.a.")</x:f>
        <x:v>0</x:v>
      </x:c>
      <x:c r="H43" s="14" t="str">
        <x:v>Non démarré</x:v>
      </x:c>
      <x:c r="I43" s="14" t="str"/>
      <x:c r="J43" s="14" t="str"/>
      <x:c r="K43" s="2" t="n">
        <x:f>COUNTIFS('Heures'!$A$8:$A$127,A43)</x:f>
        <x:v>1</x:v>
      </x:c>
      <x:c r="L43" s="2" t="n">
        <x:f>COUNTIFS('Factures'!$B$8:$B$131,A43)</x:f>
        <x:v>1</x:v>
      </x:c>
      <x:c r="M43" s="10" t="n">
        <x:f>IF(AND(K43=1,COUNTIFS('Heures'!$A$8:$A$127,A43,'Heures'!$E$8:$E$127,"&gt;=0",'Heures'!$E$8:$E$127,"&lt;&gt;")=1),INDEX('Heures'!$E$8:$E$127,MATCH(A43,'Heures'!$A$8:$A$127,0)),"n.a.")</x:f>
        <x:v>7.5</x:v>
      </x:c>
      <x:c r="N43" s="10" t="n">
        <x:f>IF(AND(K43=1,COUNTIFS('Heures'!$A$8:$A$127,A43,'Heures'!$F$8:$F$127,"&gt;=0",'Heures'!$F$8:$F$127,"&lt;&gt;")=1),INDEX('Heures'!$F$8:$F$127,MATCH(A43,'Heures'!$A$8:$A$127,0)),"n.a.")</x:f>
        <x:v>70</x:v>
      </x:c>
      <x:c r="O43" s="2" t="str">
        <x:f>IF(K43=1,INDEX('Heures'!$G$8:$G$127,MATCH(A43,'Heures'!$A$8:$A$127,0)),"n.a.")</x:f>
        <x:v>Oui</x:v>
      </x:c>
      <x:c r="P43" s="2" t="n">
        <x:f>L43-COUNTIFS('Factures'!$B$8:$B$131,A43,'Factures'!$G$8:$G$131,"Oui")</x:f>
        <x:v>0</x:v>
      </x:c>
      <x:c r="Q43" s="10" t="n">
        <x:f>IF(L43=0,"n.a.",SUMIFS('Factures'!$D$8:$D$131,'Factures'!$B$8:$B$131,A43))</x:f>
        <x:v>7.5</x:v>
      </x:c>
      <x:c r="R43" s="2" t="n">
        <x:f>IF(ISNUMBER(N43),L43-COUNTIFS('Factures'!$B$8:$B$131,A43,'Factures'!$E$8:$E$131,N43),0)</x:f>
        <x:v>0</x:v>
      </x:c>
      <x:c r="S43" s="2" t="n">
        <x:f>SUMIFS('Factures'!$H$8:$H$131,'Factures'!$B$8:$B$131,A43)</x:f>
        <x:v>0</x:v>
      </x:c>
      <x:c r="T43" s="2" t="n">
        <x:f>SUMIFS('Factures'!$I$8:$I$131,'Factures'!$B$8:$B$131,A43)</x:f>
        <x:v>0</x:v>
      </x:c>
      <x:c r="U43" s="2" t="n">
        <x:f>IF(K43=1,IF(ISNUMBER(M43),0,1)+IF(ISNUMBER(N43),0,1),0)+SUMIFS('Factures'!$J$8:$J$131,'Factures'!$B$8:$B$131,A43)</x:f>
        <x:v>0</x:v>
      </x:c>
      <x:c r="V43" s="2" t="n">
        <x:f>IF(K43=1,L43-COUNTIFS('Factures'!$B$8:$B$131,A43,'Factures'!$C$8:$C$131,B43),0)</x:f>
        <x:v>0</x:v>
      </x:c>
      <x:c r="W43" s="2" t="str">
        <x:f>IF(K43=1,INDEX('Heures'!$H$8:$H$127,MATCH(A43,'Heures'!$A$8:$A$127,0)),IF(AND(K43=0,L43&gt;0),INDEX('Factures'!$K$8:$K$131,MATCH(A43,'Factures'!$B$8:$B$131,0)),"À vérifier"))</x:f>
        <x:v>Hugo Monnier</x:v>
      </x:c>
    </x:row>
    <x:row r="44" ht="48" customHeight="1">
      <x:c r="A44" s="2" t="str">
        <x:v>M037</x:v>
      </x:c>
      <x:c r="B44" s="2" t="str">
        <x:f>IF(K44=1,INDEX('Heures'!$B$8:$B$127,MATCH(A44,'Heures'!$A$8:$A$127,0)),IF(L44&gt;0,INDEX('Factures'!$C$8:$C$131,MATCH(A44,'Factures'!$B$8:$B$131,0)),"n.a."))</x:f>
        <x:v>Alpélia Intérim</x:v>
      </x:c>
      <x:c r="C44" s="2" t="str">
        <x:f>IF(D44="","Concordant","À traiter")</x:f>
        <x:v>Concordant</x:v>
      </x:c>
      <x:c r="D44" s="16" t="str">
        <x:f>IF(K44=0,"Mission inconnue. ",IF(K44&gt;1,"Relevé dupliqué. ",""))&amp;IF(L44=0,"Facture absente. ","")&amp;IF(U44&gt;0,"Données manquantes. ","")&amp;IF(AND(K44=1,O44&lt;&gt;"Oui"),"Heures non validées. ","")&amp;IF(P44&gt;0,"Pièce absente. ","")&amp;IF(T44&gt;0,"Doublon facture. ","")&amp;IF(AND(ISNUMBER(M44),L44&gt;0,M44&lt;&gt;Q44),"Écart heures. ","")&amp;IF(R44&gt;0,"Écart tarif. ","")&amp;IF(S44&gt;0,"Calcul facture. ","")&amp;IF(V44&gt;0,"Agence différente. ","")&amp;IF(ISNUMBER(G44),IF(ABS(G44)&gt;$B$4,"Écart montant. ",""),"")</x:f>
      </x:c>
      <x:c r="E44" s="15" t="n">
        <x:f>IF(AND(K44=1,ISNUMBER(M44),ISNUMBER(N44)),ROUND(M44*N44,2),"n.a.")</x:f>
        <x:v>440</x:v>
      </x:c>
      <x:c r="F44" s="15" t="n">
        <x:f>IF(L44=0,"n.a.",SUMIFS('Factures'!$F$8:$F$131,'Factures'!$B$8:$B$131,A44))</x:f>
        <x:v>440</x:v>
      </x:c>
      <x:c r="G44" s="15" t="n">
        <x:f>IF(AND(ISNUMBER(E44),ISNUMBER(F44)),ROUND(F44-E44,2),"n.a.")</x:f>
        <x:v>0</x:v>
      </x:c>
      <x:c r="H44" s="14" t="str">
        <x:v>Non démarré</x:v>
      </x:c>
      <x:c r="I44" s="14" t="str"/>
      <x:c r="J44" s="14" t="str"/>
      <x:c r="K44" s="2" t="n">
        <x:f>COUNTIFS('Heures'!$A$8:$A$127,A44)</x:f>
        <x:v>1</x:v>
      </x:c>
      <x:c r="L44" s="2" t="n">
        <x:f>COUNTIFS('Factures'!$B$8:$B$131,A44)</x:f>
        <x:v>1</x:v>
      </x:c>
      <x:c r="M44" s="10" t="n">
        <x:f>IF(AND(K44=1,COUNTIFS('Heures'!$A$8:$A$127,A44,'Heures'!$E$8:$E$127,"&gt;=0",'Heures'!$E$8:$E$127,"&lt;&gt;")=1),INDEX('Heures'!$E$8:$E$127,MATCH(A44,'Heures'!$A$8:$A$127,0)),"n.a.")</x:f>
        <x:v>8</x:v>
      </x:c>
      <x:c r="N44" s="10" t="n">
        <x:f>IF(AND(K44=1,COUNTIFS('Heures'!$A$8:$A$127,A44,'Heures'!$F$8:$F$127,"&gt;=0",'Heures'!$F$8:$F$127,"&lt;&gt;")=1),INDEX('Heures'!$F$8:$F$127,MATCH(A44,'Heures'!$A$8:$A$127,0)),"n.a.")</x:f>
        <x:v>55</x:v>
      </x:c>
      <x:c r="O44" s="2" t="str">
        <x:f>IF(K44=1,INDEX('Heures'!$G$8:$G$127,MATCH(A44,'Heures'!$A$8:$A$127,0)),"n.a.")</x:f>
        <x:v>Oui</x:v>
      </x:c>
      <x:c r="P44" s="2" t="n">
        <x:f>L44-COUNTIFS('Factures'!$B$8:$B$131,A44,'Factures'!$G$8:$G$131,"Oui")</x:f>
        <x:v>0</x:v>
      </x:c>
      <x:c r="Q44" s="10" t="n">
        <x:f>IF(L44=0,"n.a.",SUMIFS('Factures'!$D$8:$D$131,'Factures'!$B$8:$B$131,A44))</x:f>
        <x:v>8</x:v>
      </x:c>
      <x:c r="R44" s="2" t="n">
        <x:f>IF(ISNUMBER(N44),L44-COUNTIFS('Factures'!$B$8:$B$131,A44,'Factures'!$E$8:$E$131,N44),0)</x:f>
        <x:v>0</x:v>
      </x:c>
      <x:c r="S44" s="2" t="n">
        <x:f>SUMIFS('Factures'!$H$8:$H$131,'Factures'!$B$8:$B$131,A44)</x:f>
        <x:v>0</x:v>
      </x:c>
      <x:c r="T44" s="2" t="n">
        <x:f>SUMIFS('Factures'!$I$8:$I$131,'Factures'!$B$8:$B$131,A44)</x:f>
        <x:v>0</x:v>
      </x:c>
      <x:c r="U44" s="2" t="n">
        <x:f>IF(K44=1,IF(ISNUMBER(M44),0,1)+IF(ISNUMBER(N44),0,1),0)+SUMIFS('Factures'!$J$8:$J$131,'Factures'!$B$8:$B$131,A44)</x:f>
        <x:v>0</x:v>
      </x:c>
      <x:c r="V44" s="2" t="n">
        <x:f>IF(K44=1,L44-COUNTIFS('Factures'!$B$8:$B$131,A44,'Factures'!$C$8:$C$131,B44),0)</x:f>
        <x:v>0</x:v>
      </x:c>
      <x:c r="W44" s="2" t="str">
        <x:f>IF(K44=1,INDEX('Heures'!$H$8:$H$127,MATCH(A44,'Heures'!$A$8:$A$127,0)),IF(AND(K44=0,L44&gt;0),INDEX('Factures'!$K$8:$K$131,MATCH(A44,'Factures'!$B$8:$B$131,0)),"À vérifier"))</x:f>
        <x:v>Chloé Vuille</x:v>
      </x:c>
    </x:row>
    <x:row r="45" ht="48" customHeight="1">
      <x:c r="A45" s="2" t="str">
        <x:v>M038</x:v>
      </x:c>
      <x:c r="B45" s="2" t="str">
        <x:f>IF(K45=1,INDEX('Heures'!$B$8:$B$127,MATCH(A45,'Heures'!$A$8:$A$127,0)),IF(L45&gt;0,INDEX('Factures'!$C$8:$C$131,MATCH(A45,'Factures'!$B$8:$B$131,0)),"n.a."))</x:f>
        <x:v>Lumévia Personnel</x:v>
      </x:c>
      <x:c r="C45" s="2" t="str">
        <x:f>IF(D45="","Concordant","À traiter")</x:f>
        <x:v>Concordant</x:v>
      </x:c>
      <x:c r="D45" s="16" t="str">
        <x:f>IF(K45=0,"Mission inconnue. ",IF(K45&gt;1,"Relevé dupliqué. ",""))&amp;IF(L45=0,"Facture absente. ","")&amp;IF(U45&gt;0,"Données manquantes. ","")&amp;IF(AND(K45=1,O45&lt;&gt;"Oui"),"Heures non validées. ","")&amp;IF(P45&gt;0,"Pièce absente. ","")&amp;IF(T45&gt;0,"Doublon facture. ","")&amp;IF(AND(ISNUMBER(M45),L45&gt;0,M45&lt;&gt;Q45),"Écart heures. ","")&amp;IF(R45&gt;0,"Écart tarif. ","")&amp;IF(S45&gt;0,"Calcul facture. ","")&amp;IF(V45&gt;0,"Agence différente. ","")&amp;IF(ISNUMBER(G45),IF(ABS(G45)&gt;$B$4,"Écart montant. ",""),"")</x:f>
      </x:c>
      <x:c r="E45" s="15" t="n">
        <x:f>IF(AND(K45=1,ISNUMBER(M45),ISNUMBER(N45)),ROUND(M45*N45,2),"n.a.")</x:f>
        <x:v>360</x:v>
      </x:c>
      <x:c r="F45" s="15" t="n">
        <x:f>IF(L45=0,"n.a.",SUMIFS('Factures'!$F$8:$F$131,'Factures'!$B$8:$B$131,A45))</x:f>
        <x:v>360</x:v>
      </x:c>
      <x:c r="G45" s="15" t="n">
        <x:f>IF(AND(ISNUMBER(E45),ISNUMBER(F45)),ROUND(F45-E45,2),"n.a.")</x:f>
        <x:v>0</x:v>
      </x:c>
      <x:c r="H45" s="14" t="str">
        <x:v>Non démarré</x:v>
      </x:c>
      <x:c r="I45" s="14" t="str"/>
      <x:c r="J45" s="14" t="str"/>
      <x:c r="K45" s="2" t="n">
        <x:f>COUNTIFS('Heures'!$A$8:$A$127,A45)</x:f>
        <x:v>1</x:v>
      </x:c>
      <x:c r="L45" s="2" t="n">
        <x:f>COUNTIFS('Factures'!$B$8:$B$131,A45)</x:f>
        <x:v>2</x:v>
      </x:c>
      <x:c r="M45" s="10" t="n">
        <x:f>IF(AND(K45=1,COUNTIFS('Heures'!$A$8:$A$127,A45,'Heures'!$E$8:$E$127,"&gt;=0",'Heures'!$E$8:$E$127,"&lt;&gt;")=1),INDEX('Heures'!$E$8:$E$127,MATCH(A45,'Heures'!$A$8:$A$127,0)),"n.a.")</x:f>
        <x:v>6</x:v>
      </x:c>
      <x:c r="N45" s="10" t="n">
        <x:f>IF(AND(K45=1,COUNTIFS('Heures'!$A$8:$A$127,A45,'Heures'!$F$8:$F$127,"&gt;=0",'Heures'!$F$8:$F$127,"&lt;&gt;")=1),INDEX('Heures'!$F$8:$F$127,MATCH(A45,'Heures'!$A$8:$A$127,0)),"n.a.")</x:f>
        <x:v>60</x:v>
      </x:c>
      <x:c r="O45" s="2" t="str">
        <x:f>IF(K45=1,INDEX('Heures'!$G$8:$G$127,MATCH(A45,'Heures'!$A$8:$A$127,0)),"n.a.")</x:f>
        <x:v>Oui</x:v>
      </x:c>
      <x:c r="P45" s="2" t="n">
        <x:f>L45-COUNTIFS('Factures'!$B$8:$B$131,A45,'Factures'!$G$8:$G$131,"Oui")</x:f>
        <x:v>0</x:v>
      </x:c>
      <x:c r="Q45" s="10" t="n">
        <x:f>IF(L45=0,"n.a.",SUMIFS('Factures'!$D$8:$D$131,'Factures'!$B$8:$B$131,A45))</x:f>
        <x:v>6</x:v>
      </x:c>
      <x:c r="R45" s="2" t="n">
        <x:f>IF(ISNUMBER(N45),L45-COUNTIFS('Factures'!$B$8:$B$131,A45,'Factures'!$E$8:$E$131,N45),0)</x:f>
        <x:v>0</x:v>
      </x:c>
      <x:c r="S45" s="2" t="n">
        <x:f>SUMIFS('Factures'!$H$8:$H$131,'Factures'!$B$8:$B$131,A45)</x:f>
        <x:v>0</x:v>
      </x:c>
      <x:c r="T45" s="2" t="n">
        <x:f>SUMIFS('Factures'!$I$8:$I$131,'Factures'!$B$8:$B$131,A45)</x:f>
        <x:v>0</x:v>
      </x:c>
      <x:c r="U45" s="2" t="n">
        <x:f>IF(K45=1,IF(ISNUMBER(M45),0,1)+IF(ISNUMBER(N45),0,1),0)+SUMIFS('Factures'!$J$8:$J$131,'Factures'!$B$8:$B$131,A45)</x:f>
        <x:v>0</x:v>
      </x:c>
      <x:c r="V45" s="2" t="n">
        <x:f>IF(K45=1,L45-COUNTIFS('Factures'!$B$8:$B$131,A45,'Factures'!$C$8:$C$131,B45),0)</x:f>
        <x:v>0</x:v>
      </x:c>
      <x:c r="W45" s="2" t="str">
        <x:f>IF(K45=1,INDEX('Heures'!$H$8:$H$127,MATCH(A45,'Heures'!$A$8:$A$127,0)),IF(AND(K45=0,L45&gt;0),INDEX('Factures'!$K$8:$K$131,MATCH(A45,'Factures'!$B$8:$B$131,0)),"À vérifier"))</x:f>
        <x:v>Arthur Lambert</x:v>
      </x:c>
    </x:row>
    <x:row r="46" ht="48" customHeight="1">
      <x:c r="A46" s="2" t="str">
        <x:v>M039</x:v>
      </x:c>
      <x:c r="B46" s="2" t="str">
        <x:f>IF(K46=1,INDEX('Heures'!$B$8:$B$127,MATCH(A46,'Heures'!$A$8:$A$127,0)),IF(L46&gt;0,INDEX('Factures'!$C$8:$C$131,MATCH(A46,'Factures'!$B$8:$B$131,0)),"n.a."))</x:f>
        <x:v>Orivelle Placement</x:v>
      </x:c>
      <x:c r="C46" s="2" t="str">
        <x:f>IF(D46="","Concordant","À traiter")</x:f>
        <x:v>Concordant</x:v>
      </x:c>
      <x:c r="D46" s="16" t="str">
        <x:f>IF(K46=0,"Mission inconnue. ",IF(K46&gt;1,"Relevé dupliqué. ",""))&amp;IF(L46=0,"Facture absente. ","")&amp;IF(U46&gt;0,"Données manquantes. ","")&amp;IF(AND(K46=1,O46&lt;&gt;"Oui"),"Heures non validées. ","")&amp;IF(P46&gt;0,"Pièce absente. ","")&amp;IF(T46&gt;0,"Doublon facture. ","")&amp;IF(AND(ISNUMBER(M46),L46&gt;0,M46&lt;&gt;Q46),"Écart heures. ","")&amp;IF(R46&gt;0,"Écart tarif. ","")&amp;IF(S46&gt;0,"Calcul facture. ","")&amp;IF(V46&gt;0,"Agence différente. ","")&amp;IF(ISNUMBER(G46),IF(ABS(G46)&gt;$B$4,"Écart montant. ",""),"")</x:f>
      </x:c>
      <x:c r="E46" s="15" t="n">
        <x:f>IF(AND(K46=1,ISNUMBER(M46),ISNUMBER(N46)),ROUND(M46*N46,2),"n.a.")</x:f>
        <x:v>585</x:v>
      </x:c>
      <x:c r="F46" s="15" t="n">
        <x:f>IF(L46=0,"n.a.",SUMIFS('Factures'!$F$8:$F$131,'Factures'!$B$8:$B$131,A46))</x:f>
        <x:v>585</x:v>
      </x:c>
      <x:c r="G46" s="15" t="n">
        <x:f>IF(AND(ISNUMBER(E46),ISNUMBER(F46)),ROUND(F46-E46,2),"n.a.")</x:f>
        <x:v>0</x:v>
      </x:c>
      <x:c r="H46" s="14" t="str">
        <x:v>Non démarré</x:v>
      </x:c>
      <x:c r="I46" s="14" t="str"/>
      <x:c r="J46" s="14" t="str"/>
      <x:c r="K46" s="2" t="n">
        <x:f>COUNTIFS('Heures'!$A$8:$A$127,A46)</x:f>
        <x:v>1</x:v>
      </x:c>
      <x:c r="L46" s="2" t="n">
        <x:f>COUNTIFS('Factures'!$B$8:$B$131,A46)</x:f>
        <x:v>1</x:v>
      </x:c>
      <x:c r="M46" s="10" t="n">
        <x:f>IF(AND(K46=1,COUNTIFS('Heures'!$A$8:$A$127,A46,'Heures'!$E$8:$E$127,"&gt;=0",'Heures'!$E$8:$E$127,"&lt;&gt;")=1),INDEX('Heures'!$E$8:$E$127,MATCH(A46,'Heures'!$A$8:$A$127,0)),"n.a.")</x:f>
        <x:v>9</x:v>
      </x:c>
      <x:c r="N46" s="10" t="n">
        <x:f>IF(AND(K46=1,COUNTIFS('Heures'!$A$8:$A$127,A46,'Heures'!$F$8:$F$127,"&gt;=0",'Heures'!$F$8:$F$127,"&lt;&gt;")=1),INDEX('Heures'!$F$8:$F$127,MATCH(A46,'Heures'!$A$8:$A$127,0)),"n.a.")</x:f>
        <x:v>65</x:v>
      </x:c>
      <x:c r="O46" s="2" t="str">
        <x:f>IF(K46=1,INDEX('Heures'!$G$8:$G$127,MATCH(A46,'Heures'!$A$8:$A$127,0)),"n.a.")</x:f>
        <x:v>Oui</x:v>
      </x:c>
      <x:c r="P46" s="2" t="n">
        <x:f>L46-COUNTIFS('Factures'!$B$8:$B$131,A46,'Factures'!$G$8:$G$131,"Oui")</x:f>
        <x:v>0</x:v>
      </x:c>
      <x:c r="Q46" s="10" t="n">
        <x:f>IF(L46=0,"n.a.",SUMIFS('Factures'!$D$8:$D$131,'Factures'!$B$8:$B$131,A46))</x:f>
        <x:v>9</x:v>
      </x:c>
      <x:c r="R46" s="2" t="n">
        <x:f>IF(ISNUMBER(N46),L46-COUNTIFS('Factures'!$B$8:$B$131,A46,'Factures'!$E$8:$E$131,N46),0)</x:f>
        <x:v>0</x:v>
      </x:c>
      <x:c r="S46" s="2" t="n">
        <x:f>SUMIFS('Factures'!$H$8:$H$131,'Factures'!$B$8:$B$131,A46)</x:f>
        <x:v>0</x:v>
      </x:c>
      <x:c r="T46" s="2" t="n">
        <x:f>SUMIFS('Factures'!$I$8:$I$131,'Factures'!$B$8:$B$131,A46)</x:f>
        <x:v>0</x:v>
      </x:c>
      <x:c r="U46" s="2" t="n">
        <x:f>IF(K46=1,IF(ISNUMBER(M46),0,1)+IF(ISNUMBER(N46),0,1),0)+SUMIFS('Factures'!$J$8:$J$131,'Factures'!$B$8:$B$131,A46)</x:f>
        <x:v>0</x:v>
      </x:c>
      <x:c r="V46" s="2" t="n">
        <x:f>IF(K46=1,L46-COUNTIFS('Factures'!$B$8:$B$131,A46,'Factures'!$C$8:$C$131,B46),0)</x:f>
        <x:v>0</x:v>
      </x:c>
      <x:c r="W46" s="2" t="str">
        <x:f>IF(K46=1,INDEX('Heures'!$H$8:$H$127,MATCH(A46,'Heures'!$A$8:$A$127,0)),IF(AND(K46=0,L46&gt;0),INDEX('Factures'!$K$8:$K$131,MATCH(A46,'Factures'!$B$8:$B$131,0)),"À vérifier"))</x:f>
        <x:v>Sarah Dumont</x:v>
      </x:c>
    </x:row>
    <x:row r="47" ht="48" customHeight="1">
      <x:c r="A47" s="2" t="str">
        <x:v>M040</x:v>
      </x:c>
      <x:c r="B47" s="2" t="str">
        <x:f>IF(K47=1,INDEX('Heures'!$B$8:$B$127,MATCH(A47,'Heures'!$A$8:$A$127,0)),IF(L47&gt;0,INDEX('Factures'!$C$8:$C$131,MATCH(A47,'Factures'!$B$8:$B$131,0)),"n.a."))</x:f>
        <x:v>Alpélia Intérim</x:v>
      </x:c>
      <x:c r="C47" s="2" t="str">
        <x:f>IF(D47="","Concordant","À traiter")</x:f>
        <x:v>Concordant</x:v>
      </x:c>
      <x:c r="D47" s="16" t="str">
        <x:f>IF(K47=0,"Mission inconnue. ",IF(K47&gt;1,"Relevé dupliqué. ",""))&amp;IF(L47=0,"Facture absente. ","")&amp;IF(U47&gt;0,"Données manquantes. ","")&amp;IF(AND(K47=1,O47&lt;&gt;"Oui"),"Heures non validées. ","")&amp;IF(P47&gt;0,"Pièce absente. ","")&amp;IF(T47&gt;0,"Doublon facture. ","")&amp;IF(AND(ISNUMBER(M47),L47&gt;0,M47&lt;&gt;Q47),"Écart heures. ","")&amp;IF(R47&gt;0,"Écart tarif. ","")&amp;IF(S47&gt;0,"Calcul facture. ","")&amp;IF(V47&gt;0,"Agence différente. ","")&amp;IF(ISNUMBER(G47),IF(ABS(G47)&gt;$B$4,"Écart montant. ",""),"")</x:f>
      </x:c>
      <x:c r="E47" s="15" t="n">
        <x:f>IF(AND(K47=1,ISNUMBER(M47),ISNUMBER(N47)),ROUND(M47*N47,2),"n.a.")</x:f>
        <x:v>700</x:v>
      </x:c>
      <x:c r="F47" s="15" t="n">
        <x:f>IF(L47=0,"n.a.",SUMIFS('Factures'!$F$8:$F$131,'Factures'!$B$8:$B$131,A47))</x:f>
        <x:v>700</x:v>
      </x:c>
      <x:c r="G47" s="15" t="n">
        <x:f>IF(AND(ISNUMBER(E47),ISNUMBER(F47)),ROUND(F47-E47,2),"n.a.")</x:f>
        <x:v>0</x:v>
      </x:c>
      <x:c r="H47" s="14" t="str">
        <x:v>Non démarré</x:v>
      </x:c>
      <x:c r="I47" s="14" t="str"/>
      <x:c r="J47" s="14" t="str"/>
      <x:c r="K47" s="2" t="n">
        <x:f>COUNTIFS('Heures'!$A$8:$A$127,A47)</x:f>
        <x:v>1</x:v>
      </x:c>
      <x:c r="L47" s="2" t="n">
        <x:f>COUNTIFS('Factures'!$B$8:$B$131,A47)</x:f>
        <x:v>1</x:v>
      </x:c>
      <x:c r="M47" s="10" t="n">
        <x:f>IF(AND(K47=1,COUNTIFS('Heures'!$A$8:$A$127,A47,'Heures'!$E$8:$E$127,"&gt;=0",'Heures'!$E$8:$E$127,"&lt;&gt;")=1),INDEX('Heures'!$E$8:$E$127,MATCH(A47,'Heures'!$A$8:$A$127,0)),"n.a.")</x:f>
        <x:v>10</x:v>
      </x:c>
      <x:c r="N47" s="10" t="n">
        <x:f>IF(AND(K47=1,COUNTIFS('Heures'!$A$8:$A$127,A47,'Heures'!$F$8:$F$127,"&gt;=0",'Heures'!$F$8:$F$127,"&lt;&gt;")=1),INDEX('Heures'!$F$8:$F$127,MATCH(A47,'Heures'!$A$8:$A$127,0)),"n.a.")</x:f>
        <x:v>70</x:v>
      </x:c>
      <x:c r="O47" s="2" t="str">
        <x:f>IF(K47=1,INDEX('Heures'!$G$8:$G$127,MATCH(A47,'Heures'!$A$8:$A$127,0)),"n.a.")</x:f>
        <x:v>Oui</x:v>
      </x:c>
      <x:c r="P47" s="2" t="n">
        <x:f>L47-COUNTIFS('Factures'!$B$8:$B$131,A47,'Factures'!$G$8:$G$131,"Oui")</x:f>
        <x:v>0</x:v>
      </x:c>
      <x:c r="Q47" s="10" t="n">
        <x:f>IF(L47=0,"n.a.",SUMIFS('Factures'!$D$8:$D$131,'Factures'!$B$8:$B$131,A47))</x:f>
        <x:v>10</x:v>
      </x:c>
      <x:c r="R47" s="2" t="n">
        <x:f>IF(ISNUMBER(N47),L47-COUNTIFS('Factures'!$B$8:$B$131,A47,'Factures'!$E$8:$E$131,N47),0)</x:f>
        <x:v>0</x:v>
      </x:c>
      <x:c r="S47" s="2" t="n">
        <x:f>SUMIFS('Factures'!$H$8:$H$131,'Factures'!$B$8:$B$131,A47)</x:f>
        <x:v>0</x:v>
      </x:c>
      <x:c r="T47" s="2" t="n">
        <x:f>SUMIFS('Factures'!$I$8:$I$131,'Factures'!$B$8:$B$131,A47)</x:f>
        <x:v>0</x:v>
      </x:c>
      <x:c r="U47" s="2" t="n">
        <x:f>IF(K47=1,IF(ISNUMBER(M47),0,1)+IF(ISNUMBER(N47),0,1),0)+SUMIFS('Factures'!$J$8:$J$131,'Factures'!$B$8:$B$131,A47)</x:f>
        <x:v>0</x:v>
      </x:c>
      <x:c r="V47" s="2" t="n">
        <x:f>IF(K47=1,L47-COUNTIFS('Factures'!$B$8:$B$131,A47,'Factures'!$C$8:$C$131,B47),0)</x:f>
        <x:v>0</x:v>
      </x:c>
      <x:c r="W47" s="2" t="str">
        <x:f>IF(K47=1,INDEX('Heures'!$H$8:$H$127,MATCH(A47,'Heures'!$A$8:$A$127,0)),IF(AND(K47=0,L47&gt;0),INDEX('Factures'!$K$8:$K$131,MATCH(A47,'Factures'!$B$8:$B$131,0)),"À vérifier"))</x:f>
        <x:v>Louis Girard</x:v>
      </x:c>
    </x:row>
    <x:row r="48" ht="48" customHeight="1">
      <x:c r="A48" s="2" t="str">
        <x:v>M041</x:v>
      </x:c>
      <x:c r="B48" s="2" t="str">
        <x:f>IF(K48=1,INDEX('Heures'!$B$8:$B$127,MATCH(A48,'Heures'!$A$8:$A$127,0)),IF(L48&gt;0,INDEX('Factures'!$C$8:$C$131,MATCH(A48,'Factures'!$B$8:$B$131,0)),"n.a."))</x:f>
        <x:v>Lumévia Personnel</x:v>
      </x:c>
      <x:c r="C48" s="2" t="str">
        <x:f>IF(D48="","Concordant","À traiter")</x:f>
        <x:v>Concordant</x:v>
      </x:c>
      <x:c r="D48" s="16" t="str">
        <x:f>IF(K48=0,"Mission inconnue. ",IF(K48&gt;1,"Relevé dupliqué. ",""))&amp;IF(L48=0,"Facture absente. ","")&amp;IF(U48&gt;0,"Données manquantes. ","")&amp;IF(AND(K48=1,O48&lt;&gt;"Oui"),"Heures non validées. ","")&amp;IF(P48&gt;0,"Pièce absente. ","")&amp;IF(T48&gt;0,"Doublon facture. ","")&amp;IF(AND(ISNUMBER(M48),L48&gt;0,M48&lt;&gt;Q48),"Écart heures. ","")&amp;IF(R48&gt;0,"Écart tarif. ","")&amp;IF(S48&gt;0,"Calcul facture. ","")&amp;IF(V48&gt;0,"Agence différente. ","")&amp;IF(ISNUMBER(G48),IF(ABS(G48)&gt;$B$4,"Écart montant. ",""),"")</x:f>
      </x:c>
      <x:c r="E48" s="15" t="n">
        <x:f>IF(AND(K48=1,ISNUMBER(M48),ISNUMBER(N48)),ROUND(M48*N48,2),"n.a.")</x:f>
        <x:v>412.5</x:v>
      </x:c>
      <x:c r="F48" s="15" t="n">
        <x:f>IF(L48=0,"n.a.",SUMIFS('Factures'!$F$8:$F$131,'Factures'!$B$8:$B$131,A48))</x:f>
        <x:v>412.5</x:v>
      </x:c>
      <x:c r="G48" s="15" t="n">
        <x:f>IF(AND(ISNUMBER(E48),ISNUMBER(F48)),ROUND(F48-E48,2),"n.a.")</x:f>
        <x:v>0</x:v>
      </x:c>
      <x:c r="H48" s="14" t="str">
        <x:v>Non démarré</x:v>
      </x:c>
      <x:c r="I48" s="14" t="str"/>
      <x:c r="J48" s="14" t="str"/>
      <x:c r="K48" s="2" t="n">
        <x:f>COUNTIFS('Heures'!$A$8:$A$127,A48)</x:f>
        <x:v>1</x:v>
      </x:c>
      <x:c r="L48" s="2" t="n">
        <x:f>COUNTIFS('Factures'!$B$8:$B$131,A48)</x:f>
        <x:v>1</x:v>
      </x:c>
      <x:c r="M48" s="10" t="n">
        <x:f>IF(AND(K48=1,COUNTIFS('Heures'!$A$8:$A$127,A48,'Heures'!$E$8:$E$127,"&gt;=0",'Heures'!$E$8:$E$127,"&lt;&gt;")=1),INDEX('Heures'!$E$8:$E$127,MATCH(A48,'Heures'!$A$8:$A$127,0)),"n.a.")</x:f>
        <x:v>7.5</x:v>
      </x:c>
      <x:c r="N48" s="10" t="n">
        <x:f>IF(AND(K48=1,COUNTIFS('Heures'!$A$8:$A$127,A48,'Heures'!$F$8:$F$127,"&gt;=0",'Heures'!$F$8:$F$127,"&lt;&gt;")=1),INDEX('Heures'!$F$8:$F$127,MATCH(A48,'Heures'!$A$8:$A$127,0)),"n.a.")</x:f>
        <x:v>55</x:v>
      </x:c>
      <x:c r="O48" s="2" t="str">
        <x:f>IF(K48=1,INDEX('Heures'!$G$8:$G$127,MATCH(A48,'Heures'!$A$8:$A$127,0)),"n.a.")</x:f>
        <x:v>Oui</x:v>
      </x:c>
      <x:c r="P48" s="2" t="n">
        <x:f>L48-COUNTIFS('Factures'!$B$8:$B$131,A48,'Factures'!$G$8:$G$131,"Oui")</x:f>
        <x:v>0</x:v>
      </x:c>
      <x:c r="Q48" s="10" t="n">
        <x:f>IF(L48=0,"n.a.",SUMIFS('Factures'!$D$8:$D$131,'Factures'!$B$8:$B$131,A48))</x:f>
        <x:v>7.5</x:v>
      </x:c>
      <x:c r="R48" s="2" t="n">
        <x:f>IF(ISNUMBER(N48),L48-COUNTIFS('Factures'!$B$8:$B$131,A48,'Factures'!$E$8:$E$131,N48),0)</x:f>
        <x:v>0</x:v>
      </x:c>
      <x:c r="S48" s="2" t="n">
        <x:f>SUMIFS('Factures'!$H$8:$H$131,'Factures'!$B$8:$B$131,A48)</x:f>
        <x:v>0</x:v>
      </x:c>
      <x:c r="T48" s="2" t="n">
        <x:f>SUMIFS('Factures'!$I$8:$I$131,'Factures'!$B$8:$B$131,A48)</x:f>
        <x:v>0</x:v>
      </x:c>
      <x:c r="U48" s="2" t="n">
        <x:f>IF(K48=1,IF(ISNUMBER(M48),0,1)+IF(ISNUMBER(N48),0,1),0)+SUMIFS('Factures'!$J$8:$J$131,'Factures'!$B$8:$B$131,A48)</x:f>
        <x:v>0</x:v>
      </x:c>
      <x:c r="V48" s="2" t="n">
        <x:f>IF(K48=1,L48-COUNTIFS('Factures'!$B$8:$B$131,A48,'Factures'!$C$8:$C$131,B48),0)</x:f>
        <x:v>0</x:v>
      </x:c>
      <x:c r="W48" s="2" t="str">
        <x:f>IF(K48=1,INDEX('Heures'!$H$8:$H$127,MATCH(A48,'Heures'!$A$8:$A$127,0)),IF(AND(K48=0,L48&gt;0),INDEX('Factures'!$K$8:$K$131,MATCH(A48,'Factures'!$B$8:$B$131,0)),"À vérifier"))</x:f>
        <x:v>Manon Clerc</x:v>
      </x:c>
    </x:row>
    <x:row r="49" ht="48" customHeight="1">
      <x:c r="A49" s="2" t="str">
        <x:v>M042</x:v>
      </x:c>
      <x:c r="B49" s="2" t="str">
        <x:f>IF(K49=1,INDEX('Heures'!$B$8:$B$127,MATCH(A49,'Heures'!$A$8:$A$127,0)),IF(L49&gt;0,INDEX('Factures'!$C$8:$C$131,MATCH(A49,'Factures'!$B$8:$B$131,0)),"n.a."))</x:f>
        <x:v>Orivelle Placement</x:v>
      </x:c>
      <x:c r="C49" s="2" t="str">
        <x:f>IF(D49="","Concordant","À traiter")</x:f>
        <x:v>Concordant</x:v>
      </x:c>
      <x:c r="D49" s="16" t="str">
        <x:f>IF(K49=0,"Mission inconnue. ",IF(K49&gt;1,"Relevé dupliqué. ",""))&amp;IF(L49=0,"Facture absente. ","")&amp;IF(U49&gt;0,"Données manquantes. ","")&amp;IF(AND(K49=1,O49&lt;&gt;"Oui"),"Heures non validées. ","")&amp;IF(P49&gt;0,"Pièce absente. ","")&amp;IF(T49&gt;0,"Doublon facture. ","")&amp;IF(AND(ISNUMBER(M49),L49&gt;0,M49&lt;&gt;Q49),"Écart heures. ","")&amp;IF(R49&gt;0,"Écart tarif. ","")&amp;IF(S49&gt;0,"Calcul facture. ","")&amp;IF(V49&gt;0,"Agence différente. ","")&amp;IF(ISNUMBER(G49),IF(ABS(G49)&gt;$B$4,"Écart montant. ",""),"")</x:f>
      </x:c>
      <x:c r="E49" s="15" t="n">
        <x:f>IF(AND(K49=1,ISNUMBER(M49),ISNUMBER(N49)),ROUND(M49*N49,2),"n.a.")</x:f>
        <x:v>480</x:v>
      </x:c>
      <x:c r="F49" s="15" t="n">
        <x:f>IF(L49=0,"n.a.",SUMIFS('Factures'!$F$8:$F$131,'Factures'!$B$8:$B$131,A49))</x:f>
        <x:v>480</x:v>
      </x:c>
      <x:c r="G49" s="15" t="n">
        <x:f>IF(AND(ISNUMBER(E49),ISNUMBER(F49)),ROUND(F49-E49,2),"n.a.")</x:f>
        <x:v>0</x:v>
      </x:c>
      <x:c r="H49" s="14" t="str">
        <x:v>Non démarré</x:v>
      </x:c>
      <x:c r="I49" s="14" t="str"/>
      <x:c r="J49" s="14" t="str"/>
      <x:c r="K49" s="2" t="n">
        <x:f>COUNTIFS('Heures'!$A$8:$A$127,A49)</x:f>
        <x:v>1</x:v>
      </x:c>
      <x:c r="L49" s="2" t="n">
        <x:f>COUNTIFS('Factures'!$B$8:$B$131,A49)</x:f>
        <x:v>1</x:v>
      </x:c>
      <x:c r="M49" s="10" t="n">
        <x:f>IF(AND(K49=1,COUNTIFS('Heures'!$A$8:$A$127,A49,'Heures'!$E$8:$E$127,"&gt;=0",'Heures'!$E$8:$E$127,"&lt;&gt;")=1),INDEX('Heures'!$E$8:$E$127,MATCH(A49,'Heures'!$A$8:$A$127,0)),"n.a.")</x:f>
        <x:v>8</x:v>
      </x:c>
      <x:c r="N49" s="10" t="n">
        <x:f>IF(AND(K49=1,COUNTIFS('Heures'!$A$8:$A$127,A49,'Heures'!$F$8:$F$127,"&gt;=0",'Heures'!$F$8:$F$127,"&lt;&gt;")=1),INDEX('Heures'!$F$8:$F$127,MATCH(A49,'Heures'!$A$8:$A$127,0)),"n.a.")</x:f>
        <x:v>60</x:v>
      </x:c>
      <x:c r="O49" s="2" t="str">
        <x:f>IF(K49=1,INDEX('Heures'!$G$8:$G$127,MATCH(A49,'Heures'!$A$8:$A$127,0)),"n.a.")</x:f>
        <x:v>Oui</x:v>
      </x:c>
      <x:c r="P49" s="2" t="n">
        <x:f>L49-COUNTIFS('Factures'!$B$8:$B$131,A49,'Factures'!$G$8:$G$131,"Oui")</x:f>
        <x:v>0</x:v>
      </x:c>
      <x:c r="Q49" s="10" t="n">
        <x:f>IF(L49=0,"n.a.",SUMIFS('Factures'!$D$8:$D$131,'Factures'!$B$8:$B$131,A49))</x:f>
        <x:v>8</x:v>
      </x:c>
      <x:c r="R49" s="2" t="n">
        <x:f>IF(ISNUMBER(N49),L49-COUNTIFS('Factures'!$B$8:$B$131,A49,'Factures'!$E$8:$E$131,N49),0)</x:f>
        <x:v>0</x:v>
      </x:c>
      <x:c r="S49" s="2" t="n">
        <x:f>SUMIFS('Factures'!$H$8:$H$131,'Factures'!$B$8:$B$131,A49)</x:f>
        <x:v>0</x:v>
      </x:c>
      <x:c r="T49" s="2" t="n">
        <x:f>SUMIFS('Factures'!$I$8:$I$131,'Factures'!$B$8:$B$131,A49)</x:f>
        <x:v>0</x:v>
      </x:c>
      <x:c r="U49" s="2" t="n">
        <x:f>IF(K49=1,IF(ISNUMBER(M49),0,1)+IF(ISNUMBER(N49),0,1),0)+SUMIFS('Factures'!$J$8:$J$131,'Factures'!$B$8:$B$131,A49)</x:f>
        <x:v>0</x:v>
      </x:c>
      <x:c r="V49" s="2" t="n">
        <x:f>IF(K49=1,L49-COUNTIFS('Factures'!$B$8:$B$131,A49,'Factures'!$C$8:$C$131,B49),0)</x:f>
        <x:v>0</x:v>
      </x:c>
      <x:c r="W49" s="2" t="str">
        <x:f>IF(K49=1,INDEX('Heures'!$H$8:$H$127,MATCH(A49,'Heures'!$A$8:$A$127,0)),IF(AND(K49=0,L49&gt;0),INDEX('Factures'!$K$8:$K$131,MATCH(A49,'Factures'!$B$8:$B$131,0)),"À vérifier"))</x:f>
        <x:v>Gabriel Renaud</x:v>
      </x:c>
    </x:row>
    <x:row r="50" ht="48" customHeight="1">
      <x:c r="A50" s="2" t="str">
        <x:v>M043</x:v>
      </x:c>
      <x:c r="B50" s="2" t="str">
        <x:f>IF(K50=1,INDEX('Heures'!$B$8:$B$127,MATCH(A50,'Heures'!$A$8:$A$127,0)),IF(L50&gt;0,INDEX('Factures'!$C$8:$C$131,MATCH(A50,'Factures'!$B$8:$B$131,0)),"n.a."))</x:f>
        <x:v>Alpélia Intérim</x:v>
      </x:c>
      <x:c r="C50" s="2" t="str">
        <x:f>IF(D50="","Concordant","À traiter")</x:f>
        <x:v>Concordant</x:v>
      </x:c>
      <x:c r="D50" s="16" t="str">
        <x:f>IF(K50=0,"Mission inconnue. ",IF(K50&gt;1,"Relevé dupliqué. ",""))&amp;IF(L50=0,"Facture absente. ","")&amp;IF(U50&gt;0,"Données manquantes. ","")&amp;IF(AND(K50=1,O50&lt;&gt;"Oui"),"Heures non validées. ","")&amp;IF(P50&gt;0,"Pièce absente. ","")&amp;IF(T50&gt;0,"Doublon facture. ","")&amp;IF(AND(ISNUMBER(M50),L50&gt;0,M50&lt;&gt;Q50),"Écart heures. ","")&amp;IF(R50&gt;0,"Écart tarif. ","")&amp;IF(S50&gt;0,"Calcul facture. ","")&amp;IF(V50&gt;0,"Agence différente. ","")&amp;IF(ISNUMBER(G50),IF(ABS(G50)&gt;$B$4,"Écart montant. ",""),"")</x:f>
      </x:c>
      <x:c r="E50" s="15" t="n">
        <x:f>IF(AND(K50=1,ISNUMBER(M50),ISNUMBER(N50)),ROUND(M50*N50,2),"n.a.")</x:f>
        <x:v>390</x:v>
      </x:c>
      <x:c r="F50" s="15" t="n">
        <x:f>IF(L50=0,"n.a.",SUMIFS('Factures'!$F$8:$F$131,'Factures'!$B$8:$B$131,A50))</x:f>
        <x:v>390</x:v>
      </x:c>
      <x:c r="G50" s="15" t="n">
        <x:f>IF(AND(ISNUMBER(E50),ISNUMBER(F50)),ROUND(F50-E50,2),"n.a.")</x:f>
        <x:v>0</x:v>
      </x:c>
      <x:c r="H50" s="14" t="str">
        <x:v>Non démarré</x:v>
      </x:c>
      <x:c r="I50" s="14" t="str"/>
      <x:c r="J50" s="14" t="str"/>
      <x:c r="K50" s="2" t="n">
        <x:f>COUNTIFS('Heures'!$A$8:$A$127,A50)</x:f>
        <x:v>1</x:v>
      </x:c>
      <x:c r="L50" s="2" t="n">
        <x:f>COUNTIFS('Factures'!$B$8:$B$131,A50)</x:f>
        <x:v>1</x:v>
      </x:c>
      <x:c r="M50" s="10" t="n">
        <x:f>IF(AND(K50=1,COUNTIFS('Heures'!$A$8:$A$127,A50,'Heures'!$E$8:$E$127,"&gt;=0",'Heures'!$E$8:$E$127,"&lt;&gt;")=1),INDEX('Heures'!$E$8:$E$127,MATCH(A50,'Heures'!$A$8:$A$127,0)),"n.a.")</x:f>
        <x:v>6</x:v>
      </x:c>
      <x:c r="N50" s="10" t="n">
        <x:f>IF(AND(K50=1,COUNTIFS('Heures'!$A$8:$A$127,A50,'Heures'!$F$8:$F$127,"&gt;=0",'Heures'!$F$8:$F$127,"&lt;&gt;")=1),INDEX('Heures'!$F$8:$F$127,MATCH(A50,'Heures'!$A$8:$A$127,0)),"n.a.")</x:f>
        <x:v>65</x:v>
      </x:c>
      <x:c r="O50" s="2" t="str">
        <x:f>IF(K50=1,INDEX('Heures'!$G$8:$G$127,MATCH(A50,'Heures'!$A$8:$A$127,0)),"n.a.")</x:f>
        <x:v>Oui</x:v>
      </x:c>
      <x:c r="P50" s="2" t="n">
        <x:f>L50-COUNTIFS('Factures'!$B$8:$B$131,A50,'Factures'!$G$8:$G$131,"Oui")</x:f>
        <x:v>0</x:v>
      </x:c>
      <x:c r="Q50" s="10" t="n">
        <x:f>IF(L50=0,"n.a.",SUMIFS('Factures'!$D$8:$D$131,'Factures'!$B$8:$B$131,A50))</x:f>
        <x:v>6</x:v>
      </x:c>
      <x:c r="R50" s="2" t="n">
        <x:f>IF(ISNUMBER(N50),L50-COUNTIFS('Factures'!$B$8:$B$131,A50,'Factures'!$E$8:$E$131,N50),0)</x:f>
        <x:v>0</x:v>
      </x:c>
      <x:c r="S50" s="2" t="n">
        <x:f>SUMIFS('Factures'!$H$8:$H$131,'Factures'!$B$8:$B$131,A50)</x:f>
        <x:v>0</x:v>
      </x:c>
      <x:c r="T50" s="2" t="n">
        <x:f>SUMIFS('Factures'!$I$8:$I$131,'Factures'!$B$8:$B$131,A50)</x:f>
        <x:v>0</x:v>
      </x:c>
      <x:c r="U50" s="2" t="n">
        <x:f>IF(K50=1,IF(ISNUMBER(M50),0,1)+IF(ISNUMBER(N50),0,1),0)+SUMIFS('Factures'!$J$8:$J$131,'Factures'!$B$8:$B$131,A50)</x:f>
        <x:v>0</x:v>
      </x:c>
      <x:c r="V50" s="2" t="n">
        <x:f>IF(K50=1,L50-COUNTIFS('Factures'!$B$8:$B$131,A50,'Factures'!$C$8:$C$131,B50),0)</x:f>
        <x:v>0</x:v>
      </x:c>
      <x:c r="W50" s="2" t="str">
        <x:f>IF(K50=1,INDEX('Heures'!$H$8:$H$127,MATCH(A50,'Heures'!$A$8:$A$127,0)),IF(AND(K50=0,L50&gt;0),INDEX('Factures'!$K$8:$K$131,MATCH(A50,'Factures'!$B$8:$B$131,0)),"À vérifier"))</x:f>
        <x:v>Julie Aubert</x:v>
      </x:c>
    </x:row>
    <x:row r="51" ht="48" customHeight="1">
      <x:c r="A51" s="2" t="str">
        <x:v>M044</x:v>
      </x:c>
      <x:c r="B51" s="2" t="str">
        <x:f>IF(K51=1,INDEX('Heures'!$B$8:$B$127,MATCH(A51,'Heures'!$A$8:$A$127,0)),IF(L51&gt;0,INDEX('Factures'!$C$8:$C$131,MATCH(A51,'Factures'!$B$8:$B$131,0)),"n.a."))</x:f>
        <x:v>Lumévia Personnel</x:v>
      </x:c>
      <x:c r="C51" s="2" t="str">
        <x:f>IF(D51="","Concordant","À traiter")</x:f>
        <x:v>À traiter</x:v>
      </x:c>
      <x:c r="D51" s="16" t="str">
        <x:f>IF(K51=0,"Mission inconnue. ",IF(K51&gt;1,"Relevé dupliqué. ",""))&amp;IF(L51=0,"Facture absente. ","")&amp;IF(U51&gt;0,"Données manquantes. ","")&amp;IF(AND(K51=1,O51&lt;&gt;"Oui"),"Heures non validées. ","")&amp;IF(P51&gt;0,"Pièce absente. ","")&amp;IF(T51&gt;0,"Doublon facture. ","")&amp;IF(AND(ISNUMBER(M51),L51&gt;0,M51&lt;&gt;Q51),"Écart heures. ","")&amp;IF(R51&gt;0,"Écart tarif. ","")&amp;IF(S51&gt;0,"Calcul facture. ","")&amp;IF(V51&gt;0,"Agence différente. ","")&amp;IF(ISNUMBER(G51),IF(ABS(G51)&gt;$B$4,"Écart montant. ",""),"")</x:f>
        <x:v>Facture absente. </x:v>
      </x:c>
      <x:c r="E51" s="15" t="n">
        <x:f>IF(AND(K51=1,ISNUMBER(M51),ISNUMBER(N51)),ROUND(M51*N51,2),"n.a.")</x:f>
        <x:v>630</x:v>
      </x:c>
      <x:c r="F51" s="15" t="str">
        <x:f>IF(L51=0,"n.a.",SUMIFS('Factures'!$F$8:$F$131,'Factures'!$B$8:$B$131,A51))</x:f>
        <x:v>n.a.</x:v>
      </x:c>
      <x:c r="G51" s="15" t="str">
        <x:f>IF(AND(ISNUMBER(E51),ISNUMBER(F51)),ROUND(F51-E51,2),"n.a.")</x:f>
        <x:v>n.a.</x:v>
      </x:c>
      <x:c r="H51" s="14" t="str">
        <x:v>Non démarré</x:v>
      </x:c>
      <x:c r="I51" s="14" t="str"/>
      <x:c r="J51" s="14" t="str"/>
      <x:c r="K51" s="2" t="n">
        <x:f>COUNTIFS('Heures'!$A$8:$A$127,A51)</x:f>
        <x:v>1</x:v>
      </x:c>
      <x:c r="L51" s="2" t="n">
        <x:f>COUNTIFS('Factures'!$B$8:$B$131,A51)</x:f>
        <x:v>0</x:v>
      </x:c>
      <x:c r="M51" s="10" t="n">
        <x:f>IF(AND(K51=1,COUNTIFS('Heures'!$A$8:$A$127,A51,'Heures'!$E$8:$E$127,"&gt;=0",'Heures'!$E$8:$E$127,"&lt;&gt;")=1),INDEX('Heures'!$E$8:$E$127,MATCH(A51,'Heures'!$A$8:$A$127,0)),"n.a.")</x:f>
        <x:v>9</x:v>
      </x:c>
      <x:c r="N51" s="10" t="n">
        <x:f>IF(AND(K51=1,COUNTIFS('Heures'!$A$8:$A$127,A51,'Heures'!$F$8:$F$127,"&gt;=0",'Heures'!$F$8:$F$127,"&lt;&gt;")=1),INDEX('Heures'!$F$8:$F$127,MATCH(A51,'Heures'!$A$8:$A$127,0)),"n.a.")</x:f>
        <x:v>70</x:v>
      </x:c>
      <x:c r="O51" s="2" t="str">
        <x:f>IF(K51=1,INDEX('Heures'!$G$8:$G$127,MATCH(A51,'Heures'!$A$8:$A$127,0)),"n.a.")</x:f>
        <x:v>Oui</x:v>
      </x:c>
      <x:c r="P51" s="2" t="n">
        <x:f>L51-COUNTIFS('Factures'!$B$8:$B$131,A51,'Factures'!$G$8:$G$131,"Oui")</x:f>
        <x:v>0</x:v>
      </x:c>
      <x:c r="Q51" s="10" t="str">
        <x:f>IF(L51=0,"n.a.",SUMIFS('Factures'!$D$8:$D$131,'Factures'!$B$8:$B$131,A51))</x:f>
        <x:v>n.a.</x:v>
      </x:c>
      <x:c r="R51" s="2" t="n">
        <x:f>IF(ISNUMBER(N51),L51-COUNTIFS('Factures'!$B$8:$B$131,A51,'Factures'!$E$8:$E$131,N51),0)</x:f>
        <x:v>0</x:v>
      </x:c>
      <x:c r="S51" s="2" t="n">
        <x:f>SUMIFS('Factures'!$H$8:$H$131,'Factures'!$B$8:$B$131,A51)</x:f>
        <x:v>0</x:v>
      </x:c>
      <x:c r="T51" s="2" t="n">
        <x:f>SUMIFS('Factures'!$I$8:$I$131,'Factures'!$B$8:$B$131,A51)</x:f>
        <x:v>0</x:v>
      </x:c>
      <x:c r="U51" s="2" t="n">
        <x:f>IF(K51=1,IF(ISNUMBER(M51),0,1)+IF(ISNUMBER(N51),0,1),0)+SUMIFS('Factures'!$J$8:$J$131,'Factures'!$B$8:$B$131,A51)</x:f>
        <x:v>0</x:v>
      </x:c>
      <x:c r="V51" s="2" t="n">
        <x:f>IF(K51=1,L51-COUNTIFS('Factures'!$B$8:$B$131,A51,'Factures'!$C$8:$C$131,B51),0)</x:f>
        <x:v>0</x:v>
      </x:c>
      <x:c r="W51" s="2" t="str">
        <x:f>IF(K51=1,INDEX('Heures'!$H$8:$H$127,MATCH(A51,'Heures'!$A$8:$A$127,0)),IF(AND(K51=0,L51&gt;0),INDEX('Factures'!$K$8:$K$131,MATCH(A51,'Factures'!$B$8:$B$131,0)),"À vérifier"))</x:f>
        <x:v>Noah Marchand</x:v>
      </x:c>
    </x:row>
    <x:row r="52" ht="48" customHeight="1">
      <x:c r="A52" s="2" t="str">
        <x:v>M045</x:v>
      </x:c>
      <x:c r="B52" s="2" t="str">
        <x:f>IF(K52=1,INDEX('Heures'!$B$8:$B$127,MATCH(A52,'Heures'!$A$8:$A$127,0)),IF(L52&gt;0,INDEX('Factures'!$C$8:$C$131,MATCH(A52,'Factures'!$B$8:$B$131,0)),"n.a."))</x:f>
        <x:v>Orivelle Placement</x:v>
      </x:c>
      <x:c r="C52" s="2" t="str">
        <x:f>IF(D52="","Concordant","À traiter")</x:f>
        <x:v>Concordant</x:v>
      </x:c>
      <x:c r="D52" s="16" t="str">
        <x:f>IF(K52=0,"Mission inconnue. ",IF(K52&gt;1,"Relevé dupliqué. ",""))&amp;IF(L52=0,"Facture absente. ","")&amp;IF(U52&gt;0,"Données manquantes. ","")&amp;IF(AND(K52=1,O52&lt;&gt;"Oui"),"Heures non validées. ","")&amp;IF(P52&gt;0,"Pièce absente. ","")&amp;IF(T52&gt;0,"Doublon facture. ","")&amp;IF(AND(ISNUMBER(M52),L52&gt;0,M52&lt;&gt;Q52),"Écart heures. ","")&amp;IF(R52&gt;0,"Écart tarif. ","")&amp;IF(S52&gt;0,"Calcul facture. ","")&amp;IF(V52&gt;0,"Agence différente. ","")&amp;IF(ISNUMBER(G52),IF(ABS(G52)&gt;$B$4,"Écart montant. ",""),"")</x:f>
      </x:c>
      <x:c r="E52" s="15" t="n">
        <x:f>IF(AND(K52=1,ISNUMBER(M52),ISNUMBER(N52)),ROUND(M52*N52,2),"n.a.")</x:f>
        <x:v>550</x:v>
      </x:c>
      <x:c r="F52" s="15" t="n">
        <x:f>IF(L52=0,"n.a.",SUMIFS('Factures'!$F$8:$F$131,'Factures'!$B$8:$B$131,A52))</x:f>
        <x:v>550</x:v>
      </x:c>
      <x:c r="G52" s="15" t="n">
        <x:f>IF(AND(ISNUMBER(E52),ISNUMBER(F52)),ROUND(F52-E52,2),"n.a.")</x:f>
        <x:v>0</x:v>
      </x:c>
      <x:c r="H52" s="14" t="str">
        <x:v>Non démarré</x:v>
      </x:c>
      <x:c r="I52" s="14" t="str"/>
      <x:c r="J52" s="14" t="str"/>
      <x:c r="K52" s="2" t="n">
        <x:f>COUNTIFS('Heures'!$A$8:$A$127,A52)</x:f>
        <x:v>1</x:v>
      </x:c>
      <x:c r="L52" s="2" t="n">
        <x:f>COUNTIFS('Factures'!$B$8:$B$131,A52)</x:f>
        <x:v>1</x:v>
      </x:c>
      <x:c r="M52" s="10" t="n">
        <x:f>IF(AND(K52=1,COUNTIFS('Heures'!$A$8:$A$127,A52,'Heures'!$E$8:$E$127,"&gt;=0",'Heures'!$E$8:$E$127,"&lt;&gt;")=1),INDEX('Heures'!$E$8:$E$127,MATCH(A52,'Heures'!$A$8:$A$127,0)),"n.a.")</x:f>
        <x:v>10</x:v>
      </x:c>
      <x:c r="N52" s="10" t="n">
        <x:f>IF(AND(K52=1,COUNTIFS('Heures'!$A$8:$A$127,A52,'Heures'!$F$8:$F$127,"&gt;=0",'Heures'!$F$8:$F$127,"&lt;&gt;")=1),INDEX('Heures'!$F$8:$F$127,MATCH(A52,'Heures'!$A$8:$A$127,0)),"n.a.")</x:f>
        <x:v>55</x:v>
      </x:c>
      <x:c r="O52" s="2" t="str">
        <x:f>IF(K52=1,INDEX('Heures'!$G$8:$G$127,MATCH(A52,'Heures'!$A$8:$A$127,0)),"n.a.")</x:f>
        <x:v>Oui</x:v>
      </x:c>
      <x:c r="P52" s="2" t="n">
        <x:f>L52-COUNTIFS('Factures'!$B$8:$B$131,A52,'Factures'!$G$8:$G$131,"Oui")</x:f>
        <x:v>0</x:v>
      </x:c>
      <x:c r="Q52" s="10" t="n">
        <x:f>IF(L52=0,"n.a.",SUMIFS('Factures'!$D$8:$D$131,'Factures'!$B$8:$B$131,A52))</x:f>
        <x:v>10</x:v>
      </x:c>
      <x:c r="R52" s="2" t="n">
        <x:f>IF(ISNUMBER(N52),L52-COUNTIFS('Factures'!$B$8:$B$131,A52,'Factures'!$E$8:$E$131,N52),0)</x:f>
        <x:v>0</x:v>
      </x:c>
      <x:c r="S52" s="2" t="n">
        <x:f>SUMIFS('Factures'!$H$8:$H$131,'Factures'!$B$8:$B$131,A52)</x:f>
        <x:v>0</x:v>
      </x:c>
      <x:c r="T52" s="2" t="n">
        <x:f>SUMIFS('Factures'!$I$8:$I$131,'Factures'!$B$8:$B$131,A52)</x:f>
        <x:v>0</x:v>
      </x:c>
      <x:c r="U52" s="2" t="n">
        <x:f>IF(K52=1,IF(ISNUMBER(M52),0,1)+IF(ISNUMBER(N52),0,1),0)+SUMIFS('Factures'!$J$8:$J$131,'Factures'!$B$8:$B$131,A52)</x:f>
        <x:v>0</x:v>
      </x:c>
      <x:c r="V52" s="2" t="n">
        <x:f>IF(K52=1,L52-COUNTIFS('Factures'!$B$8:$B$131,A52,'Factures'!$C$8:$C$131,B52),0)</x:f>
        <x:v>0</x:v>
      </x:c>
      <x:c r="W52" s="2" t="str">
        <x:f>IF(K52=1,INDEX('Heures'!$H$8:$H$127,MATCH(A52,'Heures'!$A$8:$A$127,0)),IF(AND(K52=0,L52&gt;0),INDEX('Factures'!$K$8:$K$131,MATCH(A52,'Factures'!$B$8:$B$131,0)),"À vérifier"))</x:f>
        <x:v>Alice Dutoit</x:v>
      </x:c>
    </x:row>
    <x:row r="53" ht="48" customHeight="1">
      <x:c r="A53" s="2" t="str">
        <x:v>M046</x:v>
      </x:c>
      <x:c r="B53" s="2" t="str">
        <x:f>IF(K53=1,INDEX('Heures'!$B$8:$B$127,MATCH(A53,'Heures'!$A$8:$A$127,0)),IF(L53&gt;0,INDEX('Factures'!$C$8:$C$131,MATCH(A53,'Factures'!$B$8:$B$131,0)),"n.a."))</x:f>
        <x:v>Alpélia Intérim</x:v>
      </x:c>
      <x:c r="C53" s="2" t="str">
        <x:f>IF(D53="","Concordant","À traiter")</x:f>
        <x:v>Concordant</x:v>
      </x:c>
      <x:c r="D53" s="16" t="str">
        <x:f>IF(K53=0,"Mission inconnue. ",IF(K53&gt;1,"Relevé dupliqué. ",""))&amp;IF(L53=0,"Facture absente. ","")&amp;IF(U53&gt;0,"Données manquantes. ","")&amp;IF(AND(K53=1,O53&lt;&gt;"Oui"),"Heures non validées. ","")&amp;IF(P53&gt;0,"Pièce absente. ","")&amp;IF(T53&gt;0,"Doublon facture. ","")&amp;IF(AND(ISNUMBER(M53),L53&gt;0,M53&lt;&gt;Q53),"Écart heures. ","")&amp;IF(R53&gt;0,"Écart tarif. ","")&amp;IF(S53&gt;0,"Calcul facture. ","")&amp;IF(V53&gt;0,"Agence différente. ","")&amp;IF(ISNUMBER(G53),IF(ABS(G53)&gt;$B$4,"Écart montant. ",""),"")</x:f>
      </x:c>
      <x:c r="E53" s="15" t="n">
        <x:f>IF(AND(K53=1,ISNUMBER(M53),ISNUMBER(N53)),ROUND(M53*N53,2),"n.a.")</x:f>
        <x:v>450</x:v>
      </x:c>
      <x:c r="F53" s="15" t="n">
        <x:f>IF(L53=0,"n.a.",SUMIFS('Factures'!$F$8:$F$131,'Factures'!$B$8:$B$131,A53))</x:f>
        <x:v>450</x:v>
      </x:c>
      <x:c r="G53" s="15" t="n">
        <x:f>IF(AND(ISNUMBER(E53),ISNUMBER(F53)),ROUND(F53-E53,2),"n.a.")</x:f>
        <x:v>0</x:v>
      </x:c>
      <x:c r="H53" s="14" t="str">
        <x:v>Non démarré</x:v>
      </x:c>
      <x:c r="I53" s="14" t="str"/>
      <x:c r="J53" s="14" t="str"/>
      <x:c r="K53" s="2" t="n">
        <x:f>COUNTIFS('Heures'!$A$8:$A$127,A53)</x:f>
        <x:v>1</x:v>
      </x:c>
      <x:c r="L53" s="2" t="n">
        <x:f>COUNTIFS('Factures'!$B$8:$B$131,A53)</x:f>
        <x:v>1</x:v>
      </x:c>
      <x:c r="M53" s="10" t="n">
        <x:f>IF(AND(K53=1,COUNTIFS('Heures'!$A$8:$A$127,A53,'Heures'!$E$8:$E$127,"&gt;=0",'Heures'!$E$8:$E$127,"&lt;&gt;")=1),INDEX('Heures'!$E$8:$E$127,MATCH(A53,'Heures'!$A$8:$A$127,0)),"n.a.")</x:f>
        <x:v>7.5</x:v>
      </x:c>
      <x:c r="N53" s="10" t="n">
        <x:f>IF(AND(K53=1,COUNTIFS('Heures'!$A$8:$A$127,A53,'Heures'!$F$8:$F$127,"&gt;=0",'Heures'!$F$8:$F$127,"&lt;&gt;")=1),INDEX('Heures'!$F$8:$F$127,MATCH(A53,'Heures'!$A$8:$A$127,0)),"n.a.")</x:f>
        <x:v>60</x:v>
      </x:c>
      <x:c r="O53" s="2" t="str">
        <x:f>IF(K53=1,INDEX('Heures'!$G$8:$G$127,MATCH(A53,'Heures'!$A$8:$A$127,0)),"n.a.")</x:f>
        <x:v>Oui</x:v>
      </x:c>
      <x:c r="P53" s="2" t="n">
        <x:f>L53-COUNTIFS('Factures'!$B$8:$B$131,A53,'Factures'!$G$8:$G$131,"Oui")</x:f>
        <x:v>0</x:v>
      </x:c>
      <x:c r="Q53" s="10" t="n">
        <x:f>IF(L53=0,"n.a.",SUMIFS('Factures'!$D$8:$D$131,'Factures'!$B$8:$B$131,A53))</x:f>
        <x:v>7.5</x:v>
      </x:c>
      <x:c r="R53" s="2" t="n">
        <x:f>IF(ISNUMBER(N53),L53-COUNTIFS('Factures'!$B$8:$B$131,A53,'Factures'!$E$8:$E$131,N53),0)</x:f>
        <x:v>0</x:v>
      </x:c>
      <x:c r="S53" s="2" t="n">
        <x:f>SUMIFS('Factures'!$H$8:$H$131,'Factures'!$B$8:$B$131,A53)</x:f>
        <x:v>0</x:v>
      </x:c>
      <x:c r="T53" s="2" t="n">
        <x:f>SUMIFS('Factures'!$I$8:$I$131,'Factures'!$B$8:$B$131,A53)</x:f>
        <x:v>0</x:v>
      </x:c>
      <x:c r="U53" s="2" t="n">
        <x:f>IF(K53=1,IF(ISNUMBER(M53),0,1)+IF(ISNUMBER(N53),0,1),0)+SUMIFS('Factures'!$J$8:$J$131,'Factures'!$B$8:$B$131,A53)</x:f>
        <x:v>0</x:v>
      </x:c>
      <x:c r="V53" s="2" t="n">
        <x:f>IF(K53=1,L53-COUNTIFS('Factures'!$B$8:$B$131,A53,'Factures'!$C$8:$C$131,B53),0)</x:f>
        <x:v>0</x:v>
      </x:c>
      <x:c r="W53" s="2" t="str">
        <x:f>IF(K53=1,INDEX('Heures'!$H$8:$H$127,MATCH(A53,'Heures'!$A$8:$A$127,0)),IF(AND(K53=0,L53&gt;0),INDEX('Factures'!$K$8:$K$131,MATCH(A53,'Factures'!$B$8:$B$131,0)),"À vérifier"))</x:f>
        <x:v>Thomas Rey</x:v>
      </x:c>
    </x:row>
    <x:row r="54" ht="48" customHeight="1">
      <x:c r="A54" s="2" t="str">
        <x:v>M047</x:v>
      </x:c>
      <x:c r="B54" s="2" t="str">
        <x:f>IF(K54=1,INDEX('Heures'!$B$8:$B$127,MATCH(A54,'Heures'!$A$8:$A$127,0)),IF(L54&gt;0,INDEX('Factures'!$C$8:$C$131,MATCH(A54,'Factures'!$B$8:$B$131,0)),"n.a."))</x:f>
        <x:v>Lumévia Personnel</x:v>
      </x:c>
      <x:c r="C54" s="2" t="str">
        <x:f>IF(D54="","Concordant","À traiter")</x:f>
        <x:v>Concordant</x:v>
      </x:c>
      <x:c r="D54" s="16" t="str">
        <x:f>IF(K54=0,"Mission inconnue. ",IF(K54&gt;1,"Relevé dupliqué. ",""))&amp;IF(L54=0,"Facture absente. ","")&amp;IF(U54&gt;0,"Données manquantes. ","")&amp;IF(AND(K54=1,O54&lt;&gt;"Oui"),"Heures non validées. ","")&amp;IF(P54&gt;0,"Pièce absente. ","")&amp;IF(T54&gt;0,"Doublon facture. ","")&amp;IF(AND(ISNUMBER(M54),L54&gt;0,M54&lt;&gt;Q54),"Écart heures. ","")&amp;IF(R54&gt;0,"Écart tarif. ","")&amp;IF(S54&gt;0,"Calcul facture. ","")&amp;IF(V54&gt;0,"Agence différente. ","")&amp;IF(ISNUMBER(G54),IF(ABS(G54)&gt;$B$4,"Écart montant. ",""),"")</x:f>
      </x:c>
      <x:c r="E54" s="15" t="n">
        <x:f>IF(AND(K54=1,ISNUMBER(M54),ISNUMBER(N54)),ROUND(M54*N54,2),"n.a.")</x:f>
        <x:v>520</x:v>
      </x:c>
      <x:c r="F54" s="15" t="n">
        <x:f>IF(L54=0,"n.a.",SUMIFS('Factures'!$F$8:$F$131,'Factures'!$B$8:$B$131,A54))</x:f>
        <x:v>520</x:v>
      </x:c>
      <x:c r="G54" s="15" t="n">
        <x:f>IF(AND(ISNUMBER(E54),ISNUMBER(F54)),ROUND(F54-E54,2),"n.a.")</x:f>
        <x:v>0</x:v>
      </x:c>
      <x:c r="H54" s="14" t="str">
        <x:v>Non démarré</x:v>
      </x:c>
      <x:c r="I54" s="14" t="str"/>
      <x:c r="J54" s="14" t="str"/>
      <x:c r="K54" s="2" t="n">
        <x:f>COUNTIFS('Heures'!$A$8:$A$127,A54)</x:f>
        <x:v>1</x:v>
      </x:c>
      <x:c r="L54" s="2" t="n">
        <x:f>COUNTIFS('Factures'!$B$8:$B$131,A54)</x:f>
        <x:v>1</x:v>
      </x:c>
      <x:c r="M54" s="10" t="n">
        <x:f>IF(AND(K54=1,COUNTIFS('Heures'!$A$8:$A$127,A54,'Heures'!$E$8:$E$127,"&gt;=0",'Heures'!$E$8:$E$127,"&lt;&gt;")=1),INDEX('Heures'!$E$8:$E$127,MATCH(A54,'Heures'!$A$8:$A$127,0)),"n.a.")</x:f>
        <x:v>8</x:v>
      </x:c>
      <x:c r="N54" s="10" t="n">
        <x:f>IF(AND(K54=1,COUNTIFS('Heures'!$A$8:$A$127,A54,'Heures'!$F$8:$F$127,"&gt;=0",'Heures'!$F$8:$F$127,"&lt;&gt;")=1),INDEX('Heures'!$F$8:$F$127,MATCH(A54,'Heures'!$A$8:$A$127,0)),"n.a.")</x:f>
        <x:v>65</x:v>
      </x:c>
      <x:c r="O54" s="2" t="str">
        <x:f>IF(K54=1,INDEX('Heures'!$G$8:$G$127,MATCH(A54,'Heures'!$A$8:$A$127,0)),"n.a.")</x:f>
        <x:v>Oui</x:v>
      </x:c>
      <x:c r="P54" s="2" t="n">
        <x:f>L54-COUNTIFS('Factures'!$B$8:$B$131,A54,'Factures'!$G$8:$G$131,"Oui")</x:f>
        <x:v>0</x:v>
      </x:c>
      <x:c r="Q54" s="10" t="n">
        <x:f>IF(L54=0,"n.a.",SUMIFS('Factures'!$D$8:$D$131,'Factures'!$B$8:$B$131,A54))</x:f>
        <x:v>8</x:v>
      </x:c>
      <x:c r="R54" s="2" t="n">
        <x:f>IF(ISNUMBER(N54),L54-COUNTIFS('Factures'!$B$8:$B$131,A54,'Factures'!$E$8:$E$131,N54),0)</x:f>
        <x:v>0</x:v>
      </x:c>
      <x:c r="S54" s="2" t="n">
        <x:f>SUMIFS('Factures'!$H$8:$H$131,'Factures'!$B$8:$B$131,A54)</x:f>
        <x:v>0</x:v>
      </x:c>
      <x:c r="T54" s="2" t="n">
        <x:f>SUMIFS('Factures'!$I$8:$I$131,'Factures'!$B$8:$B$131,A54)</x:f>
        <x:v>0</x:v>
      </x:c>
      <x:c r="U54" s="2" t="n">
        <x:f>IF(K54=1,IF(ISNUMBER(M54),0,1)+IF(ISNUMBER(N54),0,1),0)+SUMIFS('Factures'!$J$8:$J$131,'Factures'!$B$8:$B$131,A54)</x:f>
        <x:v>0</x:v>
      </x:c>
      <x:c r="V54" s="2" t="n">
        <x:f>IF(K54=1,L54-COUNTIFS('Factures'!$B$8:$B$131,A54,'Factures'!$C$8:$C$131,B54),0)</x:f>
        <x:v>0</x:v>
      </x:c>
      <x:c r="W54" s="2" t="str">
        <x:f>IF(K54=1,INDEX('Heures'!$H$8:$H$127,MATCH(A54,'Heures'!$A$8:$A$127,0)),IF(AND(K54=0,L54&gt;0),INDEX('Factures'!$K$8:$K$131,MATCH(A54,'Factures'!$B$8:$B$131,0)),"À vérifier"))</x:f>
        <x:v>Clara Benoît</x:v>
      </x:c>
    </x:row>
    <x:row r="55" ht="48" customHeight="1">
      <x:c r="A55" s="2" t="str">
        <x:v>M048</x:v>
      </x:c>
      <x:c r="B55" s="2" t="str">
        <x:f>IF(K55=1,INDEX('Heures'!$B$8:$B$127,MATCH(A55,'Heures'!$A$8:$A$127,0)),IF(L55&gt;0,INDEX('Factures'!$C$8:$C$131,MATCH(A55,'Factures'!$B$8:$B$131,0)),"n.a."))</x:f>
        <x:v>Orivelle Placement</x:v>
      </x:c>
      <x:c r="C55" s="2" t="str">
        <x:f>IF(D55="","Concordant","À traiter")</x:f>
        <x:v>Concordant</x:v>
      </x:c>
      <x:c r="D55" s="16" t="str">
        <x:f>IF(K55=0,"Mission inconnue. ",IF(K55&gt;1,"Relevé dupliqué. ",""))&amp;IF(L55=0,"Facture absente. ","")&amp;IF(U55&gt;0,"Données manquantes. ","")&amp;IF(AND(K55=1,O55&lt;&gt;"Oui"),"Heures non validées. ","")&amp;IF(P55&gt;0,"Pièce absente. ","")&amp;IF(T55&gt;0,"Doublon facture. ","")&amp;IF(AND(ISNUMBER(M55),L55&gt;0,M55&lt;&gt;Q55),"Écart heures. ","")&amp;IF(R55&gt;0,"Écart tarif. ","")&amp;IF(S55&gt;0,"Calcul facture. ","")&amp;IF(V55&gt;0,"Agence différente. ","")&amp;IF(ISNUMBER(G55),IF(ABS(G55)&gt;$B$4,"Écart montant. ",""),"")</x:f>
      </x:c>
      <x:c r="E55" s="15" t="n">
        <x:f>IF(AND(K55=1,ISNUMBER(M55),ISNUMBER(N55)),ROUND(M55*N55,2),"n.a.")</x:f>
        <x:v>420</x:v>
      </x:c>
      <x:c r="F55" s="15" t="n">
        <x:f>IF(L55=0,"n.a.",SUMIFS('Factures'!$F$8:$F$131,'Factures'!$B$8:$B$131,A55))</x:f>
        <x:v>420</x:v>
      </x:c>
      <x:c r="G55" s="15" t="n">
        <x:f>IF(AND(ISNUMBER(E55),ISNUMBER(F55)),ROUND(F55-E55,2),"n.a.")</x:f>
        <x:v>0</x:v>
      </x:c>
      <x:c r="H55" s="14" t="str">
        <x:v>Non démarré</x:v>
      </x:c>
      <x:c r="I55" s="14" t="str"/>
      <x:c r="J55" s="14" t="str"/>
      <x:c r="K55" s="2" t="n">
        <x:f>COUNTIFS('Heures'!$A$8:$A$127,A55)</x:f>
        <x:v>1</x:v>
      </x:c>
      <x:c r="L55" s="2" t="n">
        <x:f>COUNTIFS('Factures'!$B$8:$B$131,A55)</x:f>
        <x:v>1</x:v>
      </x:c>
      <x:c r="M55" s="10" t="n">
        <x:f>IF(AND(K55=1,COUNTIFS('Heures'!$A$8:$A$127,A55,'Heures'!$E$8:$E$127,"&gt;=0",'Heures'!$E$8:$E$127,"&lt;&gt;")=1),INDEX('Heures'!$E$8:$E$127,MATCH(A55,'Heures'!$A$8:$A$127,0)),"n.a.")</x:f>
        <x:v>6</x:v>
      </x:c>
      <x:c r="N55" s="10" t="n">
        <x:f>IF(AND(K55=1,COUNTIFS('Heures'!$A$8:$A$127,A55,'Heures'!$F$8:$F$127,"&gt;=0",'Heures'!$F$8:$F$127,"&lt;&gt;")=1),INDEX('Heures'!$F$8:$F$127,MATCH(A55,'Heures'!$A$8:$A$127,0)),"n.a.")</x:f>
        <x:v>70</x:v>
      </x:c>
      <x:c r="O55" s="2" t="str">
        <x:f>IF(K55=1,INDEX('Heures'!$G$8:$G$127,MATCH(A55,'Heures'!$A$8:$A$127,0)),"n.a.")</x:f>
        <x:v>Oui</x:v>
      </x:c>
      <x:c r="P55" s="2" t="n">
        <x:f>L55-COUNTIFS('Factures'!$B$8:$B$131,A55,'Factures'!$G$8:$G$131,"Oui")</x:f>
        <x:v>0</x:v>
      </x:c>
      <x:c r="Q55" s="10" t="n">
        <x:f>IF(L55=0,"n.a.",SUMIFS('Factures'!$D$8:$D$131,'Factures'!$B$8:$B$131,A55))</x:f>
        <x:v>6</x:v>
      </x:c>
      <x:c r="R55" s="2" t="n">
        <x:f>IF(ISNUMBER(N55),L55-COUNTIFS('Factures'!$B$8:$B$131,A55,'Factures'!$E$8:$E$131,N55),0)</x:f>
        <x:v>0</x:v>
      </x:c>
      <x:c r="S55" s="2" t="n">
        <x:f>SUMIFS('Factures'!$H$8:$H$131,'Factures'!$B$8:$B$131,A55)</x:f>
        <x:v>0</x:v>
      </x:c>
      <x:c r="T55" s="2" t="n">
        <x:f>SUMIFS('Factures'!$I$8:$I$131,'Factures'!$B$8:$B$131,A55)</x:f>
        <x:v>0</x:v>
      </x:c>
      <x:c r="U55" s="2" t="n">
        <x:f>IF(K55=1,IF(ISNUMBER(M55),0,1)+IF(ISNUMBER(N55),0,1),0)+SUMIFS('Factures'!$J$8:$J$131,'Factures'!$B$8:$B$131,A55)</x:f>
        <x:v>0</x:v>
      </x:c>
      <x:c r="V55" s="2" t="n">
        <x:f>IF(K55=1,L55-COUNTIFS('Factures'!$B$8:$B$131,A55,'Factures'!$C$8:$C$131,B55),0)</x:f>
        <x:v>0</x:v>
      </x:c>
      <x:c r="W55" s="2" t="str">
        <x:f>IF(K55=1,INDEX('Heures'!$H$8:$H$127,MATCH(A55,'Heures'!$A$8:$A$127,0)),IF(AND(K55=0,L55&gt;0),INDEX('Factures'!$K$8:$K$131,MATCH(A55,'Factures'!$B$8:$B$131,0)),"À vérifier"))</x:f>
        <x:v>Mathis Blanc</x:v>
      </x:c>
    </x:row>
    <x:row r="56" ht="48" customHeight="1">
      <x:c r="A56" s="2" t="str">
        <x:v>M049</x:v>
      </x:c>
      <x:c r="B56" s="2" t="str">
        <x:f>IF(K56=1,INDEX('Heures'!$B$8:$B$127,MATCH(A56,'Heures'!$A$8:$A$127,0)),IF(L56&gt;0,INDEX('Factures'!$C$8:$C$131,MATCH(A56,'Factures'!$B$8:$B$131,0)),"n.a."))</x:f>
        <x:v>Alpélia Intérim</x:v>
      </x:c>
      <x:c r="C56" s="2" t="str">
        <x:f>IF(D56="","Concordant","À traiter")</x:f>
        <x:v>Concordant</x:v>
      </x:c>
      <x:c r="D56" s="16" t="str">
        <x:f>IF(K56=0,"Mission inconnue. ",IF(K56&gt;1,"Relevé dupliqué. ",""))&amp;IF(L56=0,"Facture absente. ","")&amp;IF(U56&gt;0,"Données manquantes. ","")&amp;IF(AND(K56=1,O56&lt;&gt;"Oui"),"Heures non validées. ","")&amp;IF(P56&gt;0,"Pièce absente. ","")&amp;IF(T56&gt;0,"Doublon facture. ","")&amp;IF(AND(ISNUMBER(M56),L56&gt;0,M56&lt;&gt;Q56),"Écart heures. ","")&amp;IF(R56&gt;0,"Écart tarif. ","")&amp;IF(S56&gt;0,"Calcul facture. ","")&amp;IF(V56&gt;0,"Agence différente. ","")&amp;IF(ISNUMBER(G56),IF(ABS(G56)&gt;$B$4,"Écart montant. ",""),"")</x:f>
      </x:c>
      <x:c r="E56" s="15" t="n">
        <x:f>IF(AND(K56=1,ISNUMBER(M56),ISNUMBER(N56)),ROUND(M56*N56,2),"n.a.")</x:f>
        <x:v>495</x:v>
      </x:c>
      <x:c r="F56" s="15" t="n">
        <x:f>IF(L56=0,"n.a.",SUMIFS('Factures'!$F$8:$F$131,'Factures'!$B$8:$B$131,A56))</x:f>
        <x:v>495</x:v>
      </x:c>
      <x:c r="G56" s="15" t="n">
        <x:f>IF(AND(ISNUMBER(E56),ISNUMBER(F56)),ROUND(F56-E56,2),"n.a.")</x:f>
        <x:v>0</x:v>
      </x:c>
      <x:c r="H56" s="14" t="str">
        <x:v>Non démarré</x:v>
      </x:c>
      <x:c r="I56" s="14" t="str"/>
      <x:c r="J56" s="14" t="str"/>
      <x:c r="K56" s="2" t="n">
        <x:f>COUNTIFS('Heures'!$A$8:$A$127,A56)</x:f>
        <x:v>1</x:v>
      </x:c>
      <x:c r="L56" s="2" t="n">
        <x:f>COUNTIFS('Factures'!$B$8:$B$131,A56)</x:f>
        <x:v>1</x:v>
      </x:c>
      <x:c r="M56" s="10" t="n">
        <x:f>IF(AND(K56=1,COUNTIFS('Heures'!$A$8:$A$127,A56,'Heures'!$E$8:$E$127,"&gt;=0",'Heures'!$E$8:$E$127,"&lt;&gt;")=1),INDEX('Heures'!$E$8:$E$127,MATCH(A56,'Heures'!$A$8:$A$127,0)),"n.a.")</x:f>
        <x:v>9</x:v>
      </x:c>
      <x:c r="N56" s="10" t="n">
        <x:f>IF(AND(K56=1,COUNTIFS('Heures'!$A$8:$A$127,A56,'Heures'!$F$8:$F$127,"&gt;=0",'Heures'!$F$8:$F$127,"&lt;&gt;")=1),INDEX('Heures'!$F$8:$F$127,MATCH(A56,'Heures'!$A$8:$A$127,0)),"n.a.")</x:f>
        <x:v>55</x:v>
      </x:c>
      <x:c r="O56" s="2" t="str">
        <x:f>IF(K56=1,INDEX('Heures'!$G$8:$G$127,MATCH(A56,'Heures'!$A$8:$A$127,0)),"n.a.")</x:f>
        <x:v>Oui</x:v>
      </x:c>
      <x:c r="P56" s="2" t="n">
        <x:f>L56-COUNTIFS('Factures'!$B$8:$B$131,A56,'Factures'!$G$8:$G$131,"Oui")</x:f>
        <x:v>0</x:v>
      </x:c>
      <x:c r="Q56" s="10" t="n">
        <x:f>IF(L56=0,"n.a.",SUMIFS('Factures'!$D$8:$D$131,'Factures'!$B$8:$B$131,A56))</x:f>
        <x:v>9</x:v>
      </x:c>
      <x:c r="R56" s="2" t="n">
        <x:f>IF(ISNUMBER(N56),L56-COUNTIFS('Factures'!$B$8:$B$131,A56,'Factures'!$E$8:$E$131,N56),0)</x:f>
        <x:v>0</x:v>
      </x:c>
      <x:c r="S56" s="2" t="n">
        <x:f>SUMIFS('Factures'!$H$8:$H$131,'Factures'!$B$8:$B$131,A56)</x:f>
        <x:v>0</x:v>
      </x:c>
      <x:c r="T56" s="2" t="n">
        <x:f>SUMIFS('Factures'!$I$8:$I$131,'Factures'!$B$8:$B$131,A56)</x:f>
        <x:v>0</x:v>
      </x:c>
      <x:c r="U56" s="2" t="n">
        <x:f>IF(K56=1,IF(ISNUMBER(M56),0,1)+IF(ISNUMBER(N56),0,1),0)+SUMIFS('Factures'!$J$8:$J$131,'Factures'!$B$8:$B$131,A56)</x:f>
        <x:v>0</x:v>
      </x:c>
      <x:c r="V56" s="2" t="n">
        <x:f>IF(K56=1,L56-COUNTIFS('Factures'!$B$8:$B$131,A56,'Factures'!$C$8:$C$131,B56),0)</x:f>
        <x:v>0</x:v>
      </x:c>
      <x:c r="W56" s="2" t="str">
        <x:f>IF(K56=1,INDEX('Heures'!$H$8:$H$127,MATCH(A56,'Heures'!$A$8:$A$127,0)),IF(AND(K56=0,L56&gt;0),INDEX('Factures'!$K$8:$K$131,MATCH(A56,'Factures'!$B$8:$B$131,0)),"À vérifier"))</x:f>
        <x:v>Inès Forestier</x:v>
      </x:c>
    </x:row>
    <x:row r="57" ht="48" customHeight="1">
      <x:c r="A57" s="2" t="str">
        <x:v>M050</x:v>
      </x:c>
      <x:c r="B57" s="2" t="str">
        <x:f>IF(K57=1,INDEX('Heures'!$B$8:$B$127,MATCH(A57,'Heures'!$A$8:$A$127,0)),IF(L57&gt;0,INDEX('Factures'!$C$8:$C$131,MATCH(A57,'Factures'!$B$8:$B$131,0)),"n.a."))</x:f>
        <x:v>Lumévia Personnel</x:v>
      </x:c>
      <x:c r="C57" s="2" t="str">
        <x:f>IF(D57="","Concordant","À traiter")</x:f>
        <x:v>Concordant</x:v>
      </x:c>
      <x:c r="D57" s="16" t="str">
        <x:f>IF(K57=0,"Mission inconnue. ",IF(K57&gt;1,"Relevé dupliqué. ",""))&amp;IF(L57=0,"Facture absente. ","")&amp;IF(U57&gt;0,"Données manquantes. ","")&amp;IF(AND(K57=1,O57&lt;&gt;"Oui"),"Heures non validées. ","")&amp;IF(P57&gt;0,"Pièce absente. ","")&amp;IF(T57&gt;0,"Doublon facture. ","")&amp;IF(AND(ISNUMBER(M57),L57&gt;0,M57&lt;&gt;Q57),"Écart heures. ","")&amp;IF(R57&gt;0,"Écart tarif. ","")&amp;IF(S57&gt;0,"Calcul facture. ","")&amp;IF(V57&gt;0,"Agence différente. ","")&amp;IF(ISNUMBER(G57),IF(ABS(G57)&gt;$B$4,"Écart montant. ",""),"")</x:f>
      </x:c>
      <x:c r="E57" s="15" t="n">
        <x:f>IF(AND(K57=1,ISNUMBER(M57),ISNUMBER(N57)),ROUND(M57*N57,2),"n.a.")</x:f>
        <x:v>600</x:v>
      </x:c>
      <x:c r="F57" s="15" t="n">
        <x:f>IF(L57=0,"n.a.",SUMIFS('Factures'!$F$8:$F$131,'Factures'!$B$8:$B$131,A57))</x:f>
        <x:v>600</x:v>
      </x:c>
      <x:c r="G57" s="15" t="n">
        <x:f>IF(AND(ISNUMBER(E57),ISNUMBER(F57)),ROUND(F57-E57,2),"n.a.")</x:f>
        <x:v>0</x:v>
      </x:c>
      <x:c r="H57" s="14" t="str">
        <x:v>Non démarré</x:v>
      </x:c>
      <x:c r="I57" s="14" t="str"/>
      <x:c r="J57" s="14" t="str"/>
      <x:c r="K57" s="2" t="n">
        <x:f>COUNTIFS('Heures'!$A$8:$A$127,A57)</x:f>
        <x:v>1</x:v>
      </x:c>
      <x:c r="L57" s="2" t="n">
        <x:f>COUNTIFS('Factures'!$B$8:$B$131,A57)</x:f>
        <x:v>1</x:v>
      </x:c>
      <x:c r="M57" s="10" t="n">
        <x:f>IF(AND(K57=1,COUNTIFS('Heures'!$A$8:$A$127,A57,'Heures'!$E$8:$E$127,"&gt;=0",'Heures'!$E$8:$E$127,"&lt;&gt;")=1),INDEX('Heures'!$E$8:$E$127,MATCH(A57,'Heures'!$A$8:$A$127,0)),"n.a.")</x:f>
        <x:v>10</x:v>
      </x:c>
      <x:c r="N57" s="10" t="n">
        <x:f>IF(AND(K57=1,COUNTIFS('Heures'!$A$8:$A$127,A57,'Heures'!$F$8:$F$127,"&gt;=0",'Heures'!$F$8:$F$127,"&lt;&gt;")=1),INDEX('Heures'!$F$8:$F$127,MATCH(A57,'Heures'!$A$8:$A$127,0)),"n.a.")</x:f>
        <x:v>60</x:v>
      </x:c>
      <x:c r="O57" s="2" t="str">
        <x:f>IF(K57=1,INDEX('Heures'!$G$8:$G$127,MATCH(A57,'Heures'!$A$8:$A$127,0)),"n.a.")</x:f>
        <x:v>Oui</x:v>
      </x:c>
      <x:c r="P57" s="2" t="n">
        <x:f>L57-COUNTIFS('Factures'!$B$8:$B$131,A57,'Factures'!$G$8:$G$131,"Oui")</x:f>
        <x:v>0</x:v>
      </x:c>
      <x:c r="Q57" s="10" t="n">
        <x:f>IF(L57=0,"n.a.",SUMIFS('Factures'!$D$8:$D$131,'Factures'!$B$8:$B$131,A57))</x:f>
        <x:v>10</x:v>
      </x:c>
      <x:c r="R57" s="2" t="n">
        <x:f>IF(ISNUMBER(N57),L57-COUNTIFS('Factures'!$B$8:$B$131,A57,'Factures'!$E$8:$E$131,N57),0)</x:f>
        <x:v>0</x:v>
      </x:c>
      <x:c r="S57" s="2" t="n">
        <x:f>SUMIFS('Factures'!$H$8:$H$131,'Factures'!$B$8:$B$131,A57)</x:f>
        <x:v>0</x:v>
      </x:c>
      <x:c r="T57" s="2" t="n">
        <x:f>SUMIFS('Factures'!$I$8:$I$131,'Factures'!$B$8:$B$131,A57)</x:f>
        <x:v>0</x:v>
      </x:c>
      <x:c r="U57" s="2" t="n">
        <x:f>IF(K57=1,IF(ISNUMBER(M57),0,1)+IF(ISNUMBER(N57),0,1),0)+SUMIFS('Factures'!$J$8:$J$131,'Factures'!$B$8:$B$131,A57)</x:f>
        <x:v>0</x:v>
      </x:c>
      <x:c r="V57" s="2" t="n">
        <x:f>IF(K57=1,L57-COUNTIFS('Factures'!$B$8:$B$131,A57,'Factures'!$C$8:$C$131,B57),0)</x:f>
        <x:v>0</x:v>
      </x:c>
      <x:c r="W57" s="2" t="str">
        <x:f>IF(K57=1,INDEX('Heures'!$H$8:$H$127,MATCH(A57,'Heures'!$A$8:$A$127,0)),IF(AND(K57=0,L57&gt;0),INDEX('Factures'!$K$8:$K$131,MATCH(A57,'Factures'!$B$8:$B$131,0)),"À vérifier"))</x:f>
        <x:v>Antoine Mercier</x:v>
      </x:c>
    </x:row>
    <x:row r="58" ht="48" customHeight="1">
      <x:c r="A58" s="2" t="str">
        <x:v>M051</x:v>
      </x:c>
      <x:c r="B58" s="2" t="str">
        <x:f>IF(K58=1,INDEX('Heures'!$B$8:$B$127,MATCH(A58,'Heures'!$A$8:$A$127,0)),IF(L58&gt;0,INDEX('Factures'!$C$8:$C$131,MATCH(A58,'Factures'!$B$8:$B$131,0)),"n.a."))</x:f>
        <x:v>Orivelle Placement</x:v>
      </x:c>
      <x:c r="C58" s="2" t="str">
        <x:f>IF(D58="","Concordant","À traiter")</x:f>
        <x:v>Concordant</x:v>
      </x:c>
      <x:c r="D58" s="16" t="str">
        <x:f>IF(K58=0,"Mission inconnue. ",IF(K58&gt;1,"Relevé dupliqué. ",""))&amp;IF(L58=0,"Facture absente. ","")&amp;IF(U58&gt;0,"Données manquantes. ","")&amp;IF(AND(K58=1,O58&lt;&gt;"Oui"),"Heures non validées. ","")&amp;IF(P58&gt;0,"Pièce absente. ","")&amp;IF(T58&gt;0,"Doublon facture. ","")&amp;IF(AND(ISNUMBER(M58),L58&gt;0,M58&lt;&gt;Q58),"Écart heures. ","")&amp;IF(R58&gt;0,"Écart tarif. ","")&amp;IF(S58&gt;0,"Calcul facture. ","")&amp;IF(V58&gt;0,"Agence différente. ","")&amp;IF(ISNUMBER(G58),IF(ABS(G58)&gt;$B$4,"Écart montant. ",""),"")</x:f>
      </x:c>
      <x:c r="E58" s="15" t="n">
        <x:f>IF(AND(K58=1,ISNUMBER(M58),ISNUMBER(N58)),ROUND(M58*N58,2),"n.a.")</x:f>
        <x:v>487.5</x:v>
      </x:c>
      <x:c r="F58" s="15" t="n">
        <x:f>IF(L58=0,"n.a.",SUMIFS('Factures'!$F$8:$F$131,'Factures'!$B$8:$B$131,A58))</x:f>
        <x:v>487.5</x:v>
      </x:c>
      <x:c r="G58" s="15" t="n">
        <x:f>IF(AND(ISNUMBER(E58),ISNUMBER(F58)),ROUND(F58-E58,2),"n.a.")</x:f>
        <x:v>0</x:v>
      </x:c>
      <x:c r="H58" s="14" t="str">
        <x:v>Non démarré</x:v>
      </x:c>
      <x:c r="I58" s="14" t="str"/>
      <x:c r="J58" s="14" t="str"/>
      <x:c r="K58" s="2" t="n">
        <x:f>COUNTIFS('Heures'!$A$8:$A$127,A58)</x:f>
        <x:v>1</x:v>
      </x:c>
      <x:c r="L58" s="2" t="n">
        <x:f>COUNTIFS('Factures'!$B$8:$B$131,A58)</x:f>
        <x:v>1</x:v>
      </x:c>
      <x:c r="M58" s="10" t="n">
        <x:f>IF(AND(K58=1,COUNTIFS('Heures'!$A$8:$A$127,A58,'Heures'!$E$8:$E$127,"&gt;=0",'Heures'!$E$8:$E$127,"&lt;&gt;")=1),INDEX('Heures'!$E$8:$E$127,MATCH(A58,'Heures'!$A$8:$A$127,0)),"n.a.")</x:f>
        <x:v>7.5</x:v>
      </x:c>
      <x:c r="N58" s="10" t="n">
        <x:f>IF(AND(K58=1,COUNTIFS('Heures'!$A$8:$A$127,A58,'Heures'!$F$8:$F$127,"&gt;=0",'Heures'!$F$8:$F$127,"&lt;&gt;")=1),INDEX('Heures'!$F$8:$F$127,MATCH(A58,'Heures'!$A$8:$A$127,0)),"n.a.")</x:f>
        <x:v>65</x:v>
      </x:c>
      <x:c r="O58" s="2" t="str">
        <x:f>IF(K58=1,INDEX('Heures'!$G$8:$G$127,MATCH(A58,'Heures'!$A$8:$A$127,0)),"n.a.")</x:f>
        <x:v>Oui</x:v>
      </x:c>
      <x:c r="P58" s="2" t="n">
        <x:f>L58-COUNTIFS('Factures'!$B$8:$B$131,A58,'Factures'!$G$8:$G$131,"Oui")</x:f>
        <x:v>0</x:v>
      </x:c>
      <x:c r="Q58" s="10" t="n">
        <x:f>IF(L58=0,"n.a.",SUMIFS('Factures'!$D$8:$D$131,'Factures'!$B$8:$B$131,A58))</x:f>
        <x:v>7.5</x:v>
      </x:c>
      <x:c r="R58" s="2" t="n">
        <x:f>IF(ISNUMBER(N58),L58-COUNTIFS('Factures'!$B$8:$B$131,A58,'Factures'!$E$8:$E$131,N58),0)</x:f>
        <x:v>0</x:v>
      </x:c>
      <x:c r="S58" s="2" t="n">
        <x:f>SUMIFS('Factures'!$H$8:$H$131,'Factures'!$B$8:$B$131,A58)</x:f>
        <x:v>0</x:v>
      </x:c>
      <x:c r="T58" s="2" t="n">
        <x:f>SUMIFS('Factures'!$I$8:$I$131,'Factures'!$B$8:$B$131,A58)</x:f>
        <x:v>0</x:v>
      </x:c>
      <x:c r="U58" s="2" t="n">
        <x:f>IF(K58=1,IF(ISNUMBER(M58),0,1)+IF(ISNUMBER(N58),0,1),0)+SUMIFS('Factures'!$J$8:$J$131,'Factures'!$B$8:$B$131,A58)</x:f>
        <x:v>0</x:v>
      </x:c>
      <x:c r="V58" s="2" t="n">
        <x:f>IF(K58=1,L58-COUNTIFS('Factures'!$B$8:$B$131,A58,'Factures'!$C$8:$C$131,B58),0)</x:f>
        <x:v>0</x:v>
      </x:c>
      <x:c r="W58" s="2" t="str">
        <x:f>IF(K58=1,INDEX('Heures'!$H$8:$H$127,MATCH(A58,'Heures'!$A$8:$A$127,0)),IF(AND(K58=0,L58&gt;0),INDEX('Factures'!$K$8:$K$131,MATCH(A58,'Factures'!$B$8:$B$131,0)),"À vérifier"))</x:f>
        <x:v>Élise Chappuis</x:v>
      </x:c>
    </x:row>
    <x:row r="59" ht="48" customHeight="1">
      <x:c r="A59" s="2" t="str">
        <x:v>M052</x:v>
      </x:c>
      <x:c r="B59" s="2" t="str">
        <x:f>IF(K59=1,INDEX('Heures'!$B$8:$B$127,MATCH(A59,'Heures'!$A$8:$A$127,0)),IF(L59&gt;0,INDEX('Factures'!$C$8:$C$131,MATCH(A59,'Factures'!$B$8:$B$131,0)),"n.a."))</x:f>
        <x:v>Alpélia Intérim</x:v>
      </x:c>
      <x:c r="C59" s="2" t="str">
        <x:f>IF(D59="","Concordant","À traiter")</x:f>
        <x:v>Concordant</x:v>
      </x:c>
      <x:c r="D59" s="16" t="str">
        <x:f>IF(K59=0,"Mission inconnue. ",IF(K59&gt;1,"Relevé dupliqué. ",""))&amp;IF(L59=0,"Facture absente. ","")&amp;IF(U59&gt;0,"Données manquantes. ","")&amp;IF(AND(K59=1,O59&lt;&gt;"Oui"),"Heures non validées. ","")&amp;IF(P59&gt;0,"Pièce absente. ","")&amp;IF(T59&gt;0,"Doublon facture. ","")&amp;IF(AND(ISNUMBER(M59),L59&gt;0,M59&lt;&gt;Q59),"Écart heures. ","")&amp;IF(R59&gt;0,"Écart tarif. ","")&amp;IF(S59&gt;0,"Calcul facture. ","")&amp;IF(V59&gt;0,"Agence différente. ","")&amp;IF(ISNUMBER(G59),IF(ABS(G59)&gt;$B$4,"Écart montant. ",""),"")</x:f>
      </x:c>
      <x:c r="E59" s="15" t="n">
        <x:f>IF(AND(K59=1,ISNUMBER(M59),ISNUMBER(N59)),ROUND(M59*N59,2),"n.a.")</x:f>
        <x:v>560</x:v>
      </x:c>
      <x:c r="F59" s="15" t="n">
        <x:f>IF(L59=0,"n.a.",SUMIFS('Factures'!$F$8:$F$131,'Factures'!$B$8:$B$131,A59))</x:f>
        <x:v>560</x:v>
      </x:c>
      <x:c r="G59" s="15" t="n">
        <x:f>IF(AND(ISNUMBER(E59),ISNUMBER(F59)),ROUND(F59-E59,2),"n.a.")</x:f>
        <x:v>0</x:v>
      </x:c>
      <x:c r="H59" s="14" t="str">
        <x:v>Non démarré</x:v>
      </x:c>
      <x:c r="I59" s="14" t="str"/>
      <x:c r="J59" s="14" t="str"/>
      <x:c r="K59" s="2" t="n">
        <x:f>COUNTIFS('Heures'!$A$8:$A$127,A59)</x:f>
        <x:v>1</x:v>
      </x:c>
      <x:c r="L59" s="2" t="n">
        <x:f>COUNTIFS('Factures'!$B$8:$B$131,A59)</x:f>
        <x:v>1</x:v>
      </x:c>
      <x:c r="M59" s="10" t="n">
        <x:f>IF(AND(K59=1,COUNTIFS('Heures'!$A$8:$A$127,A59,'Heures'!$E$8:$E$127,"&gt;=0",'Heures'!$E$8:$E$127,"&lt;&gt;")=1),INDEX('Heures'!$E$8:$E$127,MATCH(A59,'Heures'!$A$8:$A$127,0)),"n.a.")</x:f>
        <x:v>8</x:v>
      </x:c>
      <x:c r="N59" s="10" t="n">
        <x:f>IF(AND(K59=1,COUNTIFS('Heures'!$A$8:$A$127,A59,'Heures'!$F$8:$F$127,"&gt;=0",'Heures'!$F$8:$F$127,"&lt;&gt;")=1),INDEX('Heures'!$F$8:$F$127,MATCH(A59,'Heures'!$A$8:$A$127,0)),"n.a.")</x:f>
        <x:v>70</x:v>
      </x:c>
      <x:c r="O59" s="2" t="str">
        <x:f>IF(K59=1,INDEX('Heures'!$G$8:$G$127,MATCH(A59,'Heures'!$A$8:$A$127,0)),"n.a.")</x:f>
        <x:v>Oui</x:v>
      </x:c>
      <x:c r="P59" s="2" t="n">
        <x:f>L59-COUNTIFS('Factures'!$B$8:$B$131,A59,'Factures'!$G$8:$G$131,"Oui")</x:f>
        <x:v>0</x:v>
      </x:c>
      <x:c r="Q59" s="10" t="n">
        <x:f>IF(L59=0,"n.a.",SUMIFS('Factures'!$D$8:$D$131,'Factures'!$B$8:$B$131,A59))</x:f>
        <x:v>8</x:v>
      </x:c>
      <x:c r="R59" s="2" t="n">
        <x:f>IF(ISNUMBER(N59),L59-COUNTIFS('Factures'!$B$8:$B$131,A59,'Factures'!$E$8:$E$131,N59),0)</x:f>
        <x:v>0</x:v>
      </x:c>
      <x:c r="S59" s="2" t="n">
        <x:f>SUMIFS('Factures'!$H$8:$H$131,'Factures'!$B$8:$B$131,A59)</x:f>
        <x:v>0</x:v>
      </x:c>
      <x:c r="T59" s="2" t="n">
        <x:f>SUMIFS('Factures'!$I$8:$I$131,'Factures'!$B$8:$B$131,A59)</x:f>
        <x:v>0</x:v>
      </x:c>
      <x:c r="U59" s="2" t="n">
        <x:f>IF(K59=1,IF(ISNUMBER(M59),0,1)+IF(ISNUMBER(N59),0,1),0)+SUMIFS('Factures'!$J$8:$J$131,'Factures'!$B$8:$B$131,A59)</x:f>
        <x:v>0</x:v>
      </x:c>
      <x:c r="V59" s="2" t="n">
        <x:f>IF(K59=1,L59-COUNTIFS('Factures'!$B$8:$B$131,A59,'Factures'!$C$8:$C$131,B59),0)</x:f>
        <x:v>0</x:v>
      </x:c>
      <x:c r="W59" s="2" t="str">
        <x:f>IF(K59=1,INDEX('Heures'!$H$8:$H$127,MATCH(A59,'Heures'!$A$8:$A$127,0)),IF(AND(K59=0,L59&gt;0),INDEX('Factures'!$K$8:$K$131,MATCH(A59,'Factures'!$B$8:$B$131,0)),"À vérifier"))</x:f>
        <x:v>Maxime Duval</x:v>
      </x:c>
    </x:row>
    <x:row r="60" ht="48" customHeight="1">
      <x:c r="A60" s="2" t="str">
        <x:v>M053</x:v>
      </x:c>
      <x:c r="B60" s="2" t="str">
        <x:f>IF(K60=1,INDEX('Heures'!$B$8:$B$127,MATCH(A60,'Heures'!$A$8:$A$127,0)),IF(L60&gt;0,INDEX('Factures'!$C$8:$C$131,MATCH(A60,'Factures'!$B$8:$B$131,0)),"n.a."))</x:f>
        <x:v>Lumévia Personnel</x:v>
      </x:c>
      <x:c r="C60" s="2" t="str">
        <x:f>IF(D60="","Concordant","À traiter")</x:f>
        <x:v>Concordant</x:v>
      </x:c>
      <x:c r="D60" s="16" t="str">
        <x:f>IF(K60=0,"Mission inconnue. ",IF(K60&gt;1,"Relevé dupliqué. ",""))&amp;IF(L60=0,"Facture absente. ","")&amp;IF(U60&gt;0,"Données manquantes. ","")&amp;IF(AND(K60=1,O60&lt;&gt;"Oui"),"Heures non validées. ","")&amp;IF(P60&gt;0,"Pièce absente. ","")&amp;IF(T60&gt;0,"Doublon facture. ","")&amp;IF(AND(ISNUMBER(M60),L60&gt;0,M60&lt;&gt;Q60),"Écart heures. ","")&amp;IF(R60&gt;0,"Écart tarif. ","")&amp;IF(S60&gt;0,"Calcul facture. ","")&amp;IF(V60&gt;0,"Agence différente. ","")&amp;IF(ISNUMBER(G60),IF(ABS(G60)&gt;$B$4,"Écart montant. ",""),"")</x:f>
      </x:c>
      <x:c r="E60" s="15" t="n">
        <x:f>IF(AND(K60=1,ISNUMBER(M60),ISNUMBER(N60)),ROUND(M60*N60,2),"n.a.")</x:f>
        <x:v>330</x:v>
      </x:c>
      <x:c r="F60" s="15" t="n">
        <x:f>IF(L60=0,"n.a.",SUMIFS('Factures'!$F$8:$F$131,'Factures'!$B$8:$B$131,A60))</x:f>
        <x:v>330</x:v>
      </x:c>
      <x:c r="G60" s="15" t="n">
        <x:f>IF(AND(ISNUMBER(E60),ISNUMBER(F60)),ROUND(F60-E60,2),"n.a.")</x:f>
        <x:v>0</x:v>
      </x:c>
      <x:c r="H60" s="14" t="str">
        <x:v>Non démarré</x:v>
      </x:c>
      <x:c r="I60" s="14" t="str"/>
      <x:c r="J60" s="14" t="str"/>
      <x:c r="K60" s="2" t="n">
        <x:f>COUNTIFS('Heures'!$A$8:$A$127,A60)</x:f>
        <x:v>1</x:v>
      </x:c>
      <x:c r="L60" s="2" t="n">
        <x:f>COUNTIFS('Factures'!$B$8:$B$131,A60)</x:f>
        <x:v>1</x:v>
      </x:c>
      <x:c r="M60" s="10" t="n">
        <x:f>IF(AND(K60=1,COUNTIFS('Heures'!$A$8:$A$127,A60,'Heures'!$E$8:$E$127,"&gt;=0",'Heures'!$E$8:$E$127,"&lt;&gt;")=1),INDEX('Heures'!$E$8:$E$127,MATCH(A60,'Heures'!$A$8:$A$127,0)),"n.a.")</x:f>
        <x:v>6</x:v>
      </x:c>
      <x:c r="N60" s="10" t="n">
        <x:f>IF(AND(K60=1,COUNTIFS('Heures'!$A$8:$A$127,A60,'Heures'!$F$8:$F$127,"&gt;=0",'Heures'!$F$8:$F$127,"&lt;&gt;")=1),INDEX('Heures'!$F$8:$F$127,MATCH(A60,'Heures'!$A$8:$A$127,0)),"n.a.")</x:f>
        <x:v>55</x:v>
      </x:c>
      <x:c r="O60" s="2" t="str">
        <x:f>IF(K60=1,INDEX('Heures'!$G$8:$G$127,MATCH(A60,'Heures'!$A$8:$A$127,0)),"n.a.")</x:f>
        <x:v>Oui</x:v>
      </x:c>
      <x:c r="P60" s="2" t="n">
        <x:f>L60-COUNTIFS('Factures'!$B$8:$B$131,A60,'Factures'!$G$8:$G$131,"Oui")</x:f>
        <x:v>0</x:v>
      </x:c>
      <x:c r="Q60" s="10" t="n">
        <x:f>IF(L60=0,"n.a.",SUMIFS('Factures'!$D$8:$D$131,'Factures'!$B$8:$B$131,A60))</x:f>
        <x:v>6</x:v>
      </x:c>
      <x:c r="R60" s="2" t="n">
        <x:f>IF(ISNUMBER(N60),L60-COUNTIFS('Factures'!$B$8:$B$131,A60,'Factures'!$E$8:$E$131,N60),0)</x:f>
        <x:v>0</x:v>
      </x:c>
      <x:c r="S60" s="2" t="n">
        <x:f>SUMIFS('Factures'!$H$8:$H$131,'Factures'!$B$8:$B$131,A60)</x:f>
        <x:v>0</x:v>
      </x:c>
      <x:c r="T60" s="2" t="n">
        <x:f>SUMIFS('Factures'!$I$8:$I$131,'Factures'!$B$8:$B$131,A60)</x:f>
        <x:v>0</x:v>
      </x:c>
      <x:c r="U60" s="2" t="n">
        <x:f>IF(K60=1,IF(ISNUMBER(M60),0,1)+IF(ISNUMBER(N60),0,1),0)+SUMIFS('Factures'!$J$8:$J$131,'Factures'!$B$8:$B$131,A60)</x:f>
        <x:v>0</x:v>
      </x:c>
      <x:c r="V60" s="2" t="n">
        <x:f>IF(K60=1,L60-COUNTIFS('Factures'!$B$8:$B$131,A60,'Factures'!$C$8:$C$131,B60),0)</x:f>
        <x:v>0</x:v>
      </x:c>
      <x:c r="W60" s="2" t="str">
        <x:f>IF(K60=1,INDEX('Heures'!$H$8:$H$127,MATCH(A60,'Heures'!$A$8:$A$127,0)),IF(AND(K60=0,L60&gt;0),INDEX('Factures'!$K$8:$K$131,MATCH(A60,'Factures'!$B$8:$B$131,0)),"À vérifier"))</x:f>
        <x:v>Nora Pelletier</x:v>
      </x:c>
    </x:row>
    <x:row r="61" ht="48" customHeight="1">
      <x:c r="A61" s="2" t="str">
        <x:v>M054</x:v>
      </x:c>
      <x:c r="B61" s="2" t="str">
        <x:f>IF(K61=1,INDEX('Heures'!$B$8:$B$127,MATCH(A61,'Heures'!$A$8:$A$127,0)),IF(L61&gt;0,INDEX('Factures'!$C$8:$C$131,MATCH(A61,'Factures'!$B$8:$B$131,0)),"n.a."))</x:f>
        <x:v>Orivelle Placement</x:v>
      </x:c>
      <x:c r="C61" s="2" t="str">
        <x:f>IF(D61="","Concordant","À traiter")</x:f>
        <x:v>Concordant</x:v>
      </x:c>
      <x:c r="D61" s="16" t="str">
        <x:f>IF(K61=0,"Mission inconnue. ",IF(K61&gt;1,"Relevé dupliqué. ",""))&amp;IF(L61=0,"Facture absente. ","")&amp;IF(U61&gt;0,"Données manquantes. ","")&amp;IF(AND(K61=1,O61&lt;&gt;"Oui"),"Heures non validées. ","")&amp;IF(P61&gt;0,"Pièce absente. ","")&amp;IF(T61&gt;0,"Doublon facture. ","")&amp;IF(AND(ISNUMBER(M61),L61&gt;0,M61&lt;&gt;Q61),"Écart heures. ","")&amp;IF(R61&gt;0,"Écart tarif. ","")&amp;IF(S61&gt;0,"Calcul facture. ","")&amp;IF(V61&gt;0,"Agence différente. ","")&amp;IF(ISNUMBER(G61),IF(ABS(G61)&gt;$B$4,"Écart montant. ",""),"")</x:f>
      </x:c>
      <x:c r="E61" s="15" t="n">
        <x:f>IF(AND(K61=1,ISNUMBER(M61),ISNUMBER(N61)),ROUND(M61*N61,2),"n.a.")</x:f>
        <x:v>540</x:v>
      </x:c>
      <x:c r="F61" s="15" t="n">
        <x:f>IF(L61=0,"n.a.",SUMIFS('Factures'!$F$8:$F$131,'Factures'!$B$8:$B$131,A61))</x:f>
        <x:v>540</x:v>
      </x:c>
      <x:c r="G61" s="15" t="n">
        <x:f>IF(AND(ISNUMBER(E61),ISNUMBER(F61)),ROUND(F61-E61,2),"n.a.")</x:f>
        <x:v>0</x:v>
      </x:c>
      <x:c r="H61" s="14" t="str">
        <x:v>Non démarré</x:v>
      </x:c>
      <x:c r="I61" s="14" t="str"/>
      <x:c r="J61" s="14" t="str"/>
      <x:c r="K61" s="2" t="n">
        <x:f>COUNTIFS('Heures'!$A$8:$A$127,A61)</x:f>
        <x:v>1</x:v>
      </x:c>
      <x:c r="L61" s="2" t="n">
        <x:f>COUNTIFS('Factures'!$B$8:$B$131,A61)</x:f>
        <x:v>1</x:v>
      </x:c>
      <x:c r="M61" s="10" t="n">
        <x:f>IF(AND(K61=1,COUNTIFS('Heures'!$A$8:$A$127,A61,'Heures'!$E$8:$E$127,"&gt;=0",'Heures'!$E$8:$E$127,"&lt;&gt;")=1),INDEX('Heures'!$E$8:$E$127,MATCH(A61,'Heures'!$A$8:$A$127,0)),"n.a.")</x:f>
        <x:v>9</x:v>
      </x:c>
      <x:c r="N61" s="10" t="n">
        <x:f>IF(AND(K61=1,COUNTIFS('Heures'!$A$8:$A$127,A61,'Heures'!$F$8:$F$127,"&gt;=0",'Heures'!$F$8:$F$127,"&lt;&gt;")=1),INDEX('Heures'!$F$8:$F$127,MATCH(A61,'Heures'!$A$8:$A$127,0)),"n.a.")</x:f>
        <x:v>60</x:v>
      </x:c>
      <x:c r="O61" s="2" t="str">
        <x:f>IF(K61=1,INDEX('Heures'!$G$8:$G$127,MATCH(A61,'Heures'!$A$8:$A$127,0)),"n.a.")</x:f>
        <x:v>Oui</x:v>
      </x:c>
      <x:c r="P61" s="2" t="n">
        <x:f>L61-COUNTIFS('Factures'!$B$8:$B$131,A61,'Factures'!$G$8:$G$131,"Oui")</x:f>
        <x:v>0</x:v>
      </x:c>
      <x:c r="Q61" s="10" t="n">
        <x:f>IF(L61=0,"n.a.",SUMIFS('Factures'!$D$8:$D$131,'Factures'!$B$8:$B$131,A61))</x:f>
        <x:v>9</x:v>
      </x:c>
      <x:c r="R61" s="2" t="n">
        <x:f>IF(ISNUMBER(N61),L61-COUNTIFS('Factures'!$B$8:$B$131,A61,'Factures'!$E$8:$E$131,N61),0)</x:f>
        <x:v>0</x:v>
      </x:c>
      <x:c r="S61" s="2" t="n">
        <x:f>SUMIFS('Factures'!$H$8:$H$131,'Factures'!$B$8:$B$131,A61)</x:f>
        <x:v>0</x:v>
      </x:c>
      <x:c r="T61" s="2" t="n">
        <x:f>SUMIFS('Factures'!$I$8:$I$131,'Factures'!$B$8:$B$131,A61)</x:f>
        <x:v>0</x:v>
      </x:c>
      <x:c r="U61" s="2" t="n">
        <x:f>IF(K61=1,IF(ISNUMBER(M61),0,1)+IF(ISNUMBER(N61),0,1),0)+SUMIFS('Factures'!$J$8:$J$131,'Factures'!$B$8:$B$131,A61)</x:f>
        <x:v>0</x:v>
      </x:c>
      <x:c r="V61" s="2" t="n">
        <x:f>IF(K61=1,L61-COUNTIFS('Factures'!$B$8:$B$131,A61,'Factures'!$C$8:$C$131,B61),0)</x:f>
        <x:v>0</x:v>
      </x:c>
      <x:c r="W61" s="2" t="str">
        <x:f>IF(K61=1,INDEX('Heures'!$H$8:$H$127,MATCH(A61,'Heures'!$A$8:$A$127,0)),IF(AND(K61=0,L61&gt;0),INDEX('Factures'!$K$8:$K$131,MATCH(A61,'Factures'!$B$8:$B$131,0)),"À vérifier"))</x:f>
        <x:v>Victor Chevalier</x:v>
      </x:c>
    </x:row>
    <x:row r="62" ht="48" customHeight="1">
      <x:c r="A62" s="2" t="str">
        <x:v>M055</x:v>
      </x:c>
      <x:c r="B62" s="2" t="str">
        <x:f>IF(K62=1,INDEX('Heures'!$B$8:$B$127,MATCH(A62,'Heures'!$A$8:$A$127,0)),IF(L62&gt;0,INDEX('Factures'!$C$8:$C$131,MATCH(A62,'Factures'!$B$8:$B$131,0)),"n.a."))</x:f>
        <x:v>Alpélia Intérim</x:v>
      </x:c>
      <x:c r="C62" s="2" t="str">
        <x:f>IF(D62="","Concordant","À traiter")</x:f>
        <x:v>Concordant</x:v>
      </x:c>
      <x:c r="D62" s="16" t="str">
        <x:f>IF(K62=0,"Mission inconnue. ",IF(K62&gt;1,"Relevé dupliqué. ",""))&amp;IF(L62=0,"Facture absente. ","")&amp;IF(U62&gt;0,"Données manquantes. ","")&amp;IF(AND(K62=1,O62&lt;&gt;"Oui"),"Heures non validées. ","")&amp;IF(P62&gt;0,"Pièce absente. ","")&amp;IF(T62&gt;0,"Doublon facture. ","")&amp;IF(AND(ISNUMBER(M62),L62&gt;0,M62&lt;&gt;Q62),"Écart heures. ","")&amp;IF(R62&gt;0,"Écart tarif. ","")&amp;IF(S62&gt;0,"Calcul facture. ","")&amp;IF(V62&gt;0,"Agence différente. ","")&amp;IF(ISNUMBER(G62),IF(ABS(G62)&gt;$B$4,"Écart montant. ",""),"")</x:f>
      </x:c>
      <x:c r="E62" s="15" t="n">
        <x:f>IF(AND(K62=1,ISNUMBER(M62),ISNUMBER(N62)),ROUND(M62*N62,2),"n.a.")</x:f>
        <x:v>650</x:v>
      </x:c>
      <x:c r="F62" s="15" t="n">
        <x:f>IF(L62=0,"n.a.",SUMIFS('Factures'!$F$8:$F$131,'Factures'!$B$8:$B$131,A62))</x:f>
        <x:v>650</x:v>
      </x:c>
      <x:c r="G62" s="15" t="n">
        <x:f>IF(AND(ISNUMBER(E62),ISNUMBER(F62)),ROUND(F62-E62,2),"n.a.")</x:f>
        <x:v>0</x:v>
      </x:c>
      <x:c r="H62" s="14" t="str">
        <x:v>Non démarré</x:v>
      </x:c>
      <x:c r="I62" s="14" t="str"/>
      <x:c r="J62" s="14" t="str"/>
      <x:c r="K62" s="2" t="n">
        <x:f>COUNTIFS('Heures'!$A$8:$A$127,A62)</x:f>
        <x:v>1</x:v>
      </x:c>
      <x:c r="L62" s="2" t="n">
        <x:f>COUNTIFS('Factures'!$B$8:$B$131,A62)</x:f>
        <x:v>1</x:v>
      </x:c>
      <x:c r="M62" s="10" t="n">
        <x:f>IF(AND(K62=1,COUNTIFS('Heures'!$A$8:$A$127,A62,'Heures'!$E$8:$E$127,"&gt;=0",'Heures'!$E$8:$E$127,"&lt;&gt;")=1),INDEX('Heures'!$E$8:$E$127,MATCH(A62,'Heures'!$A$8:$A$127,0)),"n.a.")</x:f>
        <x:v>10</x:v>
      </x:c>
      <x:c r="N62" s="10" t="n">
        <x:f>IF(AND(K62=1,COUNTIFS('Heures'!$A$8:$A$127,A62,'Heures'!$F$8:$F$127,"&gt;=0",'Heures'!$F$8:$F$127,"&lt;&gt;")=1),INDEX('Heures'!$F$8:$F$127,MATCH(A62,'Heures'!$A$8:$A$127,0)),"n.a.")</x:f>
        <x:v>65</x:v>
      </x:c>
      <x:c r="O62" s="2" t="str">
        <x:f>IF(K62=1,INDEX('Heures'!$G$8:$G$127,MATCH(A62,'Heures'!$A$8:$A$127,0)),"n.a.")</x:f>
        <x:v>Oui</x:v>
      </x:c>
      <x:c r="P62" s="2" t="n">
        <x:f>L62-COUNTIFS('Factures'!$B$8:$B$131,A62,'Factures'!$G$8:$G$131,"Oui")</x:f>
        <x:v>0</x:v>
      </x:c>
      <x:c r="Q62" s="10" t="n">
        <x:f>IF(L62=0,"n.a.",SUMIFS('Factures'!$D$8:$D$131,'Factures'!$B$8:$B$131,A62))</x:f>
        <x:v>10</x:v>
      </x:c>
      <x:c r="R62" s="2" t="n">
        <x:f>IF(ISNUMBER(N62),L62-COUNTIFS('Factures'!$B$8:$B$131,A62,'Factures'!$E$8:$E$131,N62),0)</x:f>
        <x:v>0</x:v>
      </x:c>
      <x:c r="S62" s="2" t="n">
        <x:f>SUMIFS('Factures'!$H$8:$H$131,'Factures'!$B$8:$B$131,A62)</x:f>
        <x:v>0</x:v>
      </x:c>
      <x:c r="T62" s="2" t="n">
        <x:f>SUMIFS('Factures'!$I$8:$I$131,'Factures'!$B$8:$B$131,A62)</x:f>
        <x:v>0</x:v>
      </x:c>
      <x:c r="U62" s="2" t="n">
        <x:f>IF(K62=1,IF(ISNUMBER(M62),0,1)+IF(ISNUMBER(N62),0,1),0)+SUMIFS('Factures'!$J$8:$J$131,'Factures'!$B$8:$B$131,A62)</x:f>
        <x:v>0</x:v>
      </x:c>
      <x:c r="V62" s="2" t="n">
        <x:f>IF(K62=1,L62-COUNTIFS('Factures'!$B$8:$B$131,A62,'Factures'!$C$8:$C$131,B62),0)</x:f>
        <x:v>0</x:v>
      </x:c>
      <x:c r="W62" s="2" t="str">
        <x:f>IF(K62=1,INDEX('Heures'!$H$8:$H$127,MATCH(A62,'Heures'!$A$8:$A$127,0)),IF(AND(K62=0,L62&gt;0),INDEX('Factures'!$K$8:$K$131,MATCH(A62,'Factures'!$B$8:$B$131,0)),"À vérifier"))</x:f>
        <x:v>Louise Gauthier</x:v>
      </x:c>
    </x:row>
    <x:row r="63" ht="48" customHeight="1">
      <x:c r="A63" s="2" t="str">
        <x:v>M056</x:v>
      </x:c>
      <x:c r="B63" s="2" t="str">
        <x:f>IF(K63=1,INDEX('Heures'!$B$8:$B$127,MATCH(A63,'Heures'!$A$8:$A$127,0)),IF(L63&gt;0,INDEX('Factures'!$C$8:$C$131,MATCH(A63,'Factures'!$B$8:$B$131,0)),"n.a."))</x:f>
        <x:v>Lumévia Personnel</x:v>
      </x:c>
      <x:c r="C63" s="2" t="str">
        <x:f>IF(D63="","Concordant","À traiter")</x:f>
        <x:v>Concordant</x:v>
      </x:c>
      <x:c r="D63" s="16" t="str">
        <x:f>IF(K63=0,"Mission inconnue. ",IF(K63&gt;1,"Relevé dupliqué. ",""))&amp;IF(L63=0,"Facture absente. ","")&amp;IF(U63&gt;0,"Données manquantes. ","")&amp;IF(AND(K63=1,O63&lt;&gt;"Oui"),"Heures non validées. ","")&amp;IF(P63&gt;0,"Pièce absente. ","")&amp;IF(T63&gt;0,"Doublon facture. ","")&amp;IF(AND(ISNUMBER(M63),L63&gt;0,M63&lt;&gt;Q63),"Écart heures. ","")&amp;IF(R63&gt;0,"Écart tarif. ","")&amp;IF(S63&gt;0,"Calcul facture. ","")&amp;IF(V63&gt;0,"Agence différente. ","")&amp;IF(ISNUMBER(G63),IF(ABS(G63)&gt;$B$4,"Écart montant. ",""),"")</x:f>
      </x:c>
      <x:c r="E63" s="15" t="n">
        <x:f>IF(AND(K63=1,ISNUMBER(M63),ISNUMBER(N63)),ROUND(M63*N63,2),"n.a.")</x:f>
        <x:v>525</x:v>
      </x:c>
      <x:c r="F63" s="15" t="n">
        <x:f>IF(L63=0,"n.a.",SUMIFS('Factures'!$F$8:$F$131,'Factures'!$B$8:$B$131,A63))</x:f>
        <x:v>525</x:v>
      </x:c>
      <x:c r="G63" s="15" t="n">
        <x:f>IF(AND(ISNUMBER(E63),ISNUMBER(F63)),ROUND(F63-E63,2),"n.a.")</x:f>
        <x:v>0</x:v>
      </x:c>
      <x:c r="H63" s="14" t="str">
        <x:v>Non démarré</x:v>
      </x:c>
      <x:c r="I63" s="14" t="str"/>
      <x:c r="J63" s="14" t="str"/>
      <x:c r="K63" s="2" t="n">
        <x:f>COUNTIFS('Heures'!$A$8:$A$127,A63)</x:f>
        <x:v>1</x:v>
      </x:c>
      <x:c r="L63" s="2" t="n">
        <x:f>COUNTIFS('Factures'!$B$8:$B$131,A63)</x:f>
        <x:v>1</x:v>
      </x:c>
      <x:c r="M63" s="10" t="n">
        <x:f>IF(AND(K63=1,COUNTIFS('Heures'!$A$8:$A$127,A63,'Heures'!$E$8:$E$127,"&gt;=0",'Heures'!$E$8:$E$127,"&lt;&gt;")=1),INDEX('Heures'!$E$8:$E$127,MATCH(A63,'Heures'!$A$8:$A$127,0)),"n.a.")</x:f>
        <x:v>7.5</x:v>
      </x:c>
      <x:c r="N63" s="10" t="n">
        <x:f>IF(AND(K63=1,COUNTIFS('Heures'!$A$8:$A$127,A63,'Heures'!$F$8:$F$127,"&gt;=0",'Heures'!$F$8:$F$127,"&lt;&gt;")=1),INDEX('Heures'!$F$8:$F$127,MATCH(A63,'Heures'!$A$8:$A$127,0)),"n.a.")</x:f>
        <x:v>70</x:v>
      </x:c>
      <x:c r="O63" s="2" t="str">
        <x:f>IF(K63=1,INDEX('Heures'!$G$8:$G$127,MATCH(A63,'Heures'!$A$8:$A$127,0)),"n.a.")</x:f>
        <x:v>Oui</x:v>
      </x:c>
      <x:c r="P63" s="2" t="n">
        <x:f>L63-COUNTIFS('Factures'!$B$8:$B$131,A63,'Factures'!$G$8:$G$131,"Oui")</x:f>
        <x:v>0</x:v>
      </x:c>
      <x:c r="Q63" s="10" t="n">
        <x:f>IF(L63=0,"n.a.",SUMIFS('Factures'!$D$8:$D$131,'Factures'!$B$8:$B$131,A63))</x:f>
        <x:v>7.5</x:v>
      </x:c>
      <x:c r="R63" s="2" t="n">
        <x:f>IF(ISNUMBER(N63),L63-COUNTIFS('Factures'!$B$8:$B$131,A63,'Factures'!$E$8:$E$131,N63),0)</x:f>
        <x:v>0</x:v>
      </x:c>
      <x:c r="S63" s="2" t="n">
        <x:f>SUMIFS('Factures'!$H$8:$H$131,'Factures'!$B$8:$B$131,A63)</x:f>
        <x:v>0</x:v>
      </x:c>
      <x:c r="T63" s="2" t="n">
        <x:f>SUMIFS('Factures'!$I$8:$I$131,'Factures'!$B$8:$B$131,A63)</x:f>
        <x:v>0</x:v>
      </x:c>
      <x:c r="U63" s="2" t="n">
        <x:f>IF(K63=1,IF(ISNUMBER(M63),0,1)+IF(ISNUMBER(N63),0,1),0)+SUMIFS('Factures'!$J$8:$J$131,'Factures'!$B$8:$B$131,A63)</x:f>
        <x:v>0</x:v>
      </x:c>
      <x:c r="V63" s="2" t="n">
        <x:f>IF(K63=1,L63-COUNTIFS('Factures'!$B$8:$B$131,A63,'Factures'!$C$8:$C$131,B63),0)</x:f>
        <x:v>0</x:v>
      </x:c>
      <x:c r="W63" s="2" t="str">
        <x:f>IF(K63=1,INDEX('Heures'!$H$8:$H$127,MATCH(A63,'Heures'!$A$8:$A$127,0)),IF(AND(K63=0,L63&gt;0),INDEX('Factures'!$K$8:$K$131,MATCH(A63,'Factures'!$B$8:$B$131,0)),"À vérifier"))</x:f>
        <x:v>Alexandre Colin</x:v>
      </x:c>
    </x:row>
    <x:row r="64" ht="48" customHeight="1">
      <x:c r="A64" s="2" t="str">
        <x:v>M057</x:v>
      </x:c>
      <x:c r="B64" s="2" t="str">
        <x:f>IF(K64=1,INDEX('Heures'!$B$8:$B$127,MATCH(A64,'Heures'!$A$8:$A$127,0)),IF(L64&gt;0,INDEX('Factures'!$C$8:$C$131,MATCH(A64,'Factures'!$B$8:$B$131,0)),"n.a."))</x:f>
        <x:v>Orivelle Placement</x:v>
      </x:c>
      <x:c r="C64" s="2" t="str">
        <x:f>IF(D64="","Concordant","À traiter")</x:f>
        <x:v>Concordant</x:v>
      </x:c>
      <x:c r="D64" s="16" t="str">
        <x:f>IF(K64=0,"Mission inconnue. ",IF(K64&gt;1,"Relevé dupliqué. ",""))&amp;IF(L64=0,"Facture absente. ","")&amp;IF(U64&gt;0,"Données manquantes. ","")&amp;IF(AND(K64=1,O64&lt;&gt;"Oui"),"Heures non validées. ","")&amp;IF(P64&gt;0,"Pièce absente. ","")&amp;IF(T64&gt;0,"Doublon facture. ","")&amp;IF(AND(ISNUMBER(M64),L64&gt;0,M64&lt;&gt;Q64),"Écart heures. ","")&amp;IF(R64&gt;0,"Écart tarif. ","")&amp;IF(S64&gt;0,"Calcul facture. ","")&amp;IF(V64&gt;0,"Agence différente. ","")&amp;IF(ISNUMBER(G64),IF(ABS(G64)&gt;$B$4,"Écart montant. ",""),"")</x:f>
      </x:c>
      <x:c r="E64" s="15" t="n">
        <x:f>IF(AND(K64=1,ISNUMBER(M64),ISNUMBER(N64)),ROUND(M64*N64,2),"n.a.")</x:f>
        <x:v>440</x:v>
      </x:c>
      <x:c r="F64" s="15" t="n">
        <x:f>IF(L64=0,"n.a.",SUMIFS('Factures'!$F$8:$F$131,'Factures'!$B$8:$B$131,A64))</x:f>
        <x:v>440</x:v>
      </x:c>
      <x:c r="G64" s="15" t="n">
        <x:f>IF(AND(ISNUMBER(E64),ISNUMBER(F64)),ROUND(F64-E64,2),"n.a.")</x:f>
        <x:v>0</x:v>
      </x:c>
      <x:c r="H64" s="14" t="str">
        <x:v>Non démarré</x:v>
      </x:c>
      <x:c r="I64" s="14" t="str"/>
      <x:c r="J64" s="14" t="str"/>
      <x:c r="K64" s="2" t="n">
        <x:f>COUNTIFS('Heures'!$A$8:$A$127,A64)</x:f>
        <x:v>1</x:v>
      </x:c>
      <x:c r="L64" s="2" t="n">
        <x:f>COUNTIFS('Factures'!$B$8:$B$131,A64)</x:f>
        <x:v>1</x:v>
      </x:c>
      <x:c r="M64" s="10" t="n">
        <x:f>IF(AND(K64=1,COUNTIFS('Heures'!$A$8:$A$127,A64,'Heures'!$E$8:$E$127,"&gt;=0",'Heures'!$E$8:$E$127,"&lt;&gt;")=1),INDEX('Heures'!$E$8:$E$127,MATCH(A64,'Heures'!$A$8:$A$127,0)),"n.a.")</x:f>
        <x:v>8</x:v>
      </x:c>
      <x:c r="N64" s="10" t="n">
        <x:f>IF(AND(K64=1,COUNTIFS('Heures'!$A$8:$A$127,A64,'Heures'!$F$8:$F$127,"&gt;=0",'Heures'!$F$8:$F$127,"&lt;&gt;")=1),INDEX('Heures'!$F$8:$F$127,MATCH(A64,'Heures'!$A$8:$A$127,0)),"n.a.")</x:f>
        <x:v>55</x:v>
      </x:c>
      <x:c r="O64" s="2" t="str">
        <x:f>IF(K64=1,INDEX('Heures'!$G$8:$G$127,MATCH(A64,'Heures'!$A$8:$A$127,0)),"n.a.")</x:f>
        <x:v>Oui</x:v>
      </x:c>
      <x:c r="P64" s="2" t="n">
        <x:f>L64-COUNTIFS('Factures'!$B$8:$B$131,A64,'Factures'!$G$8:$G$131,"Oui")</x:f>
        <x:v>0</x:v>
      </x:c>
      <x:c r="Q64" s="10" t="n">
        <x:f>IF(L64=0,"n.a.",SUMIFS('Factures'!$D$8:$D$131,'Factures'!$B$8:$B$131,A64))</x:f>
        <x:v>8</x:v>
      </x:c>
      <x:c r="R64" s="2" t="n">
        <x:f>IF(ISNUMBER(N64),L64-COUNTIFS('Factures'!$B$8:$B$131,A64,'Factures'!$E$8:$E$131,N64),0)</x:f>
        <x:v>0</x:v>
      </x:c>
      <x:c r="S64" s="2" t="n">
        <x:f>SUMIFS('Factures'!$H$8:$H$131,'Factures'!$B$8:$B$131,A64)</x:f>
        <x:v>0</x:v>
      </x:c>
      <x:c r="T64" s="2" t="n">
        <x:f>SUMIFS('Factures'!$I$8:$I$131,'Factures'!$B$8:$B$131,A64)</x:f>
        <x:v>0</x:v>
      </x:c>
      <x:c r="U64" s="2" t="n">
        <x:f>IF(K64=1,IF(ISNUMBER(M64),0,1)+IF(ISNUMBER(N64),0,1),0)+SUMIFS('Factures'!$J$8:$J$131,'Factures'!$B$8:$B$131,A64)</x:f>
        <x:v>0</x:v>
      </x:c>
      <x:c r="V64" s="2" t="n">
        <x:f>IF(K64=1,L64-COUNTIFS('Factures'!$B$8:$B$131,A64,'Factures'!$C$8:$C$131,B64),0)</x:f>
        <x:v>0</x:v>
      </x:c>
      <x:c r="W64" s="2" t="str">
        <x:f>IF(K64=1,INDEX('Heures'!$H$8:$H$127,MATCH(A64,'Heures'!$A$8:$A$127,0)),IF(AND(K64=0,L64&gt;0),INDEX('Factures'!$K$8:$K$131,MATCH(A64,'Factures'!$B$8:$B$131,0)),"À vérifier"))</x:f>
        <x:v>Zoé Bernard</x:v>
      </x:c>
    </x:row>
    <x:row r="65" ht="48" customHeight="1">
      <x:c r="A65" s="2" t="str">
        <x:v>M058</x:v>
      </x:c>
      <x:c r="B65" s="2" t="str">
        <x:f>IF(K65=1,INDEX('Heures'!$B$8:$B$127,MATCH(A65,'Heures'!$A$8:$A$127,0)),IF(L65&gt;0,INDEX('Factures'!$C$8:$C$131,MATCH(A65,'Factures'!$B$8:$B$131,0)),"n.a."))</x:f>
        <x:v>Alpélia Intérim</x:v>
      </x:c>
      <x:c r="C65" s="2" t="str">
        <x:f>IF(D65="","Concordant","À traiter")</x:f>
        <x:v>Concordant</x:v>
      </x:c>
      <x:c r="D65" s="16" t="str">
        <x:f>IF(K65=0,"Mission inconnue. ",IF(K65&gt;1,"Relevé dupliqué. ",""))&amp;IF(L65=0,"Facture absente. ","")&amp;IF(U65&gt;0,"Données manquantes. ","")&amp;IF(AND(K65=1,O65&lt;&gt;"Oui"),"Heures non validées. ","")&amp;IF(P65&gt;0,"Pièce absente. ","")&amp;IF(T65&gt;0,"Doublon facture. ","")&amp;IF(AND(ISNUMBER(M65),L65&gt;0,M65&lt;&gt;Q65),"Écart heures. ","")&amp;IF(R65&gt;0,"Écart tarif. ","")&amp;IF(S65&gt;0,"Calcul facture. ","")&amp;IF(V65&gt;0,"Agence différente. ","")&amp;IF(ISNUMBER(G65),IF(ABS(G65)&gt;$B$4,"Écart montant. ",""),"")</x:f>
      </x:c>
      <x:c r="E65" s="15" t="n">
        <x:f>IF(AND(K65=1,ISNUMBER(M65),ISNUMBER(N65)),ROUND(M65*N65,2),"n.a.")</x:f>
        <x:v>360</x:v>
      </x:c>
      <x:c r="F65" s="15" t="n">
        <x:f>IF(L65=0,"n.a.",SUMIFS('Factures'!$F$8:$F$131,'Factures'!$B$8:$B$131,A65))</x:f>
        <x:v>360</x:v>
      </x:c>
      <x:c r="G65" s="15" t="n">
        <x:f>IF(AND(ISNUMBER(E65),ISNUMBER(F65)),ROUND(F65-E65,2),"n.a.")</x:f>
        <x:v>0</x:v>
      </x:c>
      <x:c r="H65" s="14" t="str">
        <x:v>Non démarré</x:v>
      </x:c>
      <x:c r="I65" s="14" t="str"/>
      <x:c r="J65" s="14" t="str"/>
      <x:c r="K65" s="2" t="n">
        <x:f>COUNTIFS('Heures'!$A$8:$A$127,A65)</x:f>
        <x:v>1</x:v>
      </x:c>
      <x:c r="L65" s="2" t="n">
        <x:f>COUNTIFS('Factures'!$B$8:$B$131,A65)</x:f>
        <x:v>1</x:v>
      </x:c>
      <x:c r="M65" s="10" t="n">
        <x:f>IF(AND(K65=1,COUNTIFS('Heures'!$A$8:$A$127,A65,'Heures'!$E$8:$E$127,"&gt;=0",'Heures'!$E$8:$E$127,"&lt;&gt;")=1),INDEX('Heures'!$E$8:$E$127,MATCH(A65,'Heures'!$A$8:$A$127,0)),"n.a.")</x:f>
        <x:v>6</x:v>
      </x:c>
      <x:c r="N65" s="10" t="n">
        <x:f>IF(AND(K65=1,COUNTIFS('Heures'!$A$8:$A$127,A65,'Heures'!$F$8:$F$127,"&gt;=0",'Heures'!$F$8:$F$127,"&lt;&gt;")=1),INDEX('Heures'!$F$8:$F$127,MATCH(A65,'Heures'!$A$8:$A$127,0)),"n.a.")</x:f>
        <x:v>60</x:v>
      </x:c>
      <x:c r="O65" s="2" t="str">
        <x:f>IF(K65=1,INDEX('Heures'!$G$8:$G$127,MATCH(A65,'Heures'!$A$8:$A$127,0)),"n.a.")</x:f>
        <x:v>Oui</x:v>
      </x:c>
      <x:c r="P65" s="2" t="n">
        <x:f>L65-COUNTIFS('Factures'!$B$8:$B$131,A65,'Factures'!$G$8:$G$131,"Oui")</x:f>
        <x:v>0</x:v>
      </x:c>
      <x:c r="Q65" s="10" t="n">
        <x:f>IF(L65=0,"n.a.",SUMIFS('Factures'!$D$8:$D$131,'Factures'!$B$8:$B$131,A65))</x:f>
        <x:v>6</x:v>
      </x:c>
      <x:c r="R65" s="2" t="n">
        <x:f>IF(ISNUMBER(N65),L65-COUNTIFS('Factures'!$B$8:$B$131,A65,'Factures'!$E$8:$E$131,N65),0)</x:f>
        <x:v>0</x:v>
      </x:c>
      <x:c r="S65" s="2" t="n">
        <x:f>SUMIFS('Factures'!$H$8:$H$131,'Factures'!$B$8:$B$131,A65)</x:f>
        <x:v>0</x:v>
      </x:c>
      <x:c r="T65" s="2" t="n">
        <x:f>SUMIFS('Factures'!$I$8:$I$131,'Factures'!$B$8:$B$131,A65)</x:f>
        <x:v>0</x:v>
      </x:c>
      <x:c r="U65" s="2" t="n">
        <x:f>IF(K65=1,IF(ISNUMBER(M65),0,1)+IF(ISNUMBER(N65),0,1),0)+SUMIFS('Factures'!$J$8:$J$131,'Factures'!$B$8:$B$131,A65)</x:f>
        <x:v>0</x:v>
      </x:c>
      <x:c r="V65" s="2" t="n">
        <x:f>IF(K65=1,L65-COUNTIFS('Factures'!$B$8:$B$131,A65,'Factures'!$C$8:$C$131,B65),0)</x:f>
        <x:v>0</x:v>
      </x:c>
      <x:c r="W65" s="2" t="str">
        <x:f>IF(K65=1,INDEX('Heures'!$H$8:$H$127,MATCH(A65,'Heures'!$A$8:$A$127,0)),IF(AND(K65=0,L65&gt;0),INDEX('Factures'!$K$8:$K$131,MATCH(A65,'Factures'!$B$8:$B$131,0)),"À vérifier"))</x:f>
        <x:v>Raphaël Moulin</x:v>
      </x:c>
    </x:row>
    <x:row r="66" ht="48" customHeight="1">
      <x:c r="A66" s="2" t="str">
        <x:v>M059</x:v>
      </x:c>
      <x:c r="B66" s="2" t="str">
        <x:f>IF(K66=1,INDEX('Heures'!$B$8:$B$127,MATCH(A66,'Heures'!$A$8:$A$127,0)),IF(L66&gt;0,INDEX('Factures'!$C$8:$C$131,MATCH(A66,'Factures'!$B$8:$B$131,0)),"n.a."))</x:f>
        <x:v>Lumévia Personnel</x:v>
      </x:c>
      <x:c r="C66" s="2" t="str">
        <x:f>IF(D66="","Concordant","À traiter")</x:f>
        <x:v>Concordant</x:v>
      </x:c>
      <x:c r="D66" s="16" t="str">
        <x:f>IF(K66=0,"Mission inconnue. ",IF(K66&gt;1,"Relevé dupliqué. ",""))&amp;IF(L66=0,"Facture absente. ","")&amp;IF(U66&gt;0,"Données manquantes. ","")&amp;IF(AND(K66=1,O66&lt;&gt;"Oui"),"Heures non validées. ","")&amp;IF(P66&gt;0,"Pièce absente. ","")&amp;IF(T66&gt;0,"Doublon facture. ","")&amp;IF(AND(ISNUMBER(M66),L66&gt;0,M66&lt;&gt;Q66),"Écart heures. ","")&amp;IF(R66&gt;0,"Écart tarif. ","")&amp;IF(S66&gt;0,"Calcul facture. ","")&amp;IF(V66&gt;0,"Agence différente. ","")&amp;IF(ISNUMBER(G66),IF(ABS(G66)&gt;$B$4,"Écart montant. ",""),"")</x:f>
      </x:c>
      <x:c r="E66" s="15" t="n">
        <x:f>IF(AND(K66=1,ISNUMBER(M66),ISNUMBER(N66)),ROUND(M66*N66,2),"n.a.")</x:f>
        <x:v>585</x:v>
      </x:c>
      <x:c r="F66" s="15" t="n">
        <x:f>IF(L66=0,"n.a.",SUMIFS('Factures'!$F$8:$F$131,'Factures'!$B$8:$B$131,A66))</x:f>
        <x:v>585</x:v>
      </x:c>
      <x:c r="G66" s="15" t="n">
        <x:f>IF(AND(ISNUMBER(E66),ISNUMBER(F66)),ROUND(F66-E66,2),"n.a.")</x:f>
        <x:v>0</x:v>
      </x:c>
      <x:c r="H66" s="14" t="str">
        <x:v>Non démarré</x:v>
      </x:c>
      <x:c r="I66" s="14" t="str"/>
      <x:c r="J66" s="14" t="str"/>
      <x:c r="K66" s="2" t="n">
        <x:f>COUNTIFS('Heures'!$A$8:$A$127,A66)</x:f>
        <x:v>1</x:v>
      </x:c>
      <x:c r="L66" s="2" t="n">
        <x:f>COUNTIFS('Factures'!$B$8:$B$131,A66)</x:f>
        <x:v>1</x:v>
      </x:c>
      <x:c r="M66" s="10" t="n">
        <x:f>IF(AND(K66=1,COUNTIFS('Heures'!$A$8:$A$127,A66,'Heures'!$E$8:$E$127,"&gt;=0",'Heures'!$E$8:$E$127,"&lt;&gt;")=1),INDEX('Heures'!$E$8:$E$127,MATCH(A66,'Heures'!$A$8:$A$127,0)),"n.a.")</x:f>
        <x:v>9</x:v>
      </x:c>
      <x:c r="N66" s="10" t="n">
        <x:f>IF(AND(K66=1,COUNTIFS('Heures'!$A$8:$A$127,A66,'Heures'!$F$8:$F$127,"&gt;=0",'Heures'!$F$8:$F$127,"&lt;&gt;")=1),INDEX('Heures'!$F$8:$F$127,MATCH(A66,'Heures'!$A$8:$A$127,0)),"n.a.")</x:f>
        <x:v>65</x:v>
      </x:c>
      <x:c r="O66" s="2" t="str">
        <x:f>IF(K66=1,INDEX('Heures'!$G$8:$G$127,MATCH(A66,'Heures'!$A$8:$A$127,0)),"n.a.")</x:f>
        <x:v>Oui</x:v>
      </x:c>
      <x:c r="P66" s="2" t="n">
        <x:f>L66-COUNTIFS('Factures'!$B$8:$B$131,A66,'Factures'!$G$8:$G$131,"Oui")</x:f>
        <x:v>0</x:v>
      </x:c>
      <x:c r="Q66" s="10" t="n">
        <x:f>IF(L66=0,"n.a.",SUMIFS('Factures'!$D$8:$D$131,'Factures'!$B$8:$B$131,A66))</x:f>
        <x:v>9</x:v>
      </x:c>
      <x:c r="R66" s="2" t="n">
        <x:f>IF(ISNUMBER(N66),L66-COUNTIFS('Factures'!$B$8:$B$131,A66,'Factures'!$E$8:$E$131,N66),0)</x:f>
        <x:v>0</x:v>
      </x:c>
      <x:c r="S66" s="2" t="n">
        <x:f>SUMIFS('Factures'!$H$8:$H$131,'Factures'!$B$8:$B$131,A66)</x:f>
        <x:v>0</x:v>
      </x:c>
      <x:c r="T66" s="2" t="n">
        <x:f>SUMIFS('Factures'!$I$8:$I$131,'Factures'!$B$8:$B$131,A66)</x:f>
        <x:v>0</x:v>
      </x:c>
      <x:c r="U66" s="2" t="n">
        <x:f>IF(K66=1,IF(ISNUMBER(M66),0,1)+IF(ISNUMBER(N66),0,1),0)+SUMIFS('Factures'!$J$8:$J$131,'Factures'!$B$8:$B$131,A66)</x:f>
        <x:v>0</x:v>
      </x:c>
      <x:c r="V66" s="2" t="n">
        <x:f>IF(K66=1,L66-COUNTIFS('Factures'!$B$8:$B$131,A66,'Factures'!$C$8:$C$131,B66),0)</x:f>
        <x:v>0</x:v>
      </x:c>
      <x:c r="W66" s="2" t="str">
        <x:f>IF(K66=1,INDEX('Heures'!$H$8:$H$127,MATCH(A66,'Heures'!$A$8:$A$127,0)),IF(AND(K66=0,L66&gt;0),INDEX('Factures'!$K$8:$K$131,MATCH(A66,'Factures'!$B$8:$B$131,0)),"À vérifier"))</x:f>
        <x:v>Anaïs Vernet</x:v>
      </x:c>
    </x:row>
    <x:row r="67" ht="48" customHeight="1">
      <x:c r="A67" s="2" t="str">
        <x:v>M060</x:v>
      </x:c>
      <x:c r="B67" s="2" t="str">
        <x:f>IF(K67=1,INDEX('Heures'!$B$8:$B$127,MATCH(A67,'Heures'!$A$8:$A$127,0)),IF(L67&gt;0,INDEX('Factures'!$C$8:$C$131,MATCH(A67,'Factures'!$B$8:$B$131,0)),"n.a."))</x:f>
        <x:v>Orivelle Placement</x:v>
      </x:c>
      <x:c r="C67" s="2" t="str">
        <x:f>IF(D67="","Concordant","À traiter")</x:f>
        <x:v>Concordant</x:v>
      </x:c>
      <x:c r="D67" s="16" t="str">
        <x:f>IF(K67=0,"Mission inconnue. ",IF(K67&gt;1,"Relevé dupliqué. ",""))&amp;IF(L67=0,"Facture absente. ","")&amp;IF(U67&gt;0,"Données manquantes. ","")&amp;IF(AND(K67=1,O67&lt;&gt;"Oui"),"Heures non validées. ","")&amp;IF(P67&gt;0,"Pièce absente. ","")&amp;IF(T67&gt;0,"Doublon facture. ","")&amp;IF(AND(ISNUMBER(M67),L67&gt;0,M67&lt;&gt;Q67),"Écart heures. ","")&amp;IF(R67&gt;0,"Écart tarif. ","")&amp;IF(S67&gt;0,"Calcul facture. ","")&amp;IF(V67&gt;0,"Agence différente. ","")&amp;IF(ISNUMBER(G67),IF(ABS(G67)&gt;$B$4,"Écart montant. ",""),"")</x:f>
      </x:c>
      <x:c r="E67" s="15" t="n">
        <x:f>IF(AND(K67=1,ISNUMBER(M67),ISNUMBER(N67)),ROUND(M67*N67,2),"n.a.")</x:f>
        <x:v>700</x:v>
      </x:c>
      <x:c r="F67" s="15" t="n">
        <x:f>IF(L67=0,"n.a.",SUMIFS('Factures'!$F$8:$F$131,'Factures'!$B$8:$B$131,A67))</x:f>
        <x:v>700</x:v>
      </x:c>
      <x:c r="G67" s="15" t="n">
        <x:f>IF(AND(ISNUMBER(E67),ISNUMBER(F67)),ROUND(F67-E67,2),"n.a.")</x:f>
        <x:v>0</x:v>
      </x:c>
      <x:c r="H67" s="14" t="str">
        <x:v>Non démarré</x:v>
      </x:c>
      <x:c r="I67" s="14" t="str"/>
      <x:c r="J67" s="14" t="str"/>
      <x:c r="K67" s="2" t="n">
        <x:f>COUNTIFS('Heures'!$A$8:$A$127,A67)</x:f>
        <x:v>1</x:v>
      </x:c>
      <x:c r="L67" s="2" t="n">
        <x:f>COUNTIFS('Factures'!$B$8:$B$131,A67)</x:f>
        <x:v>1</x:v>
      </x:c>
      <x:c r="M67" s="10" t="n">
        <x:f>IF(AND(K67=1,COUNTIFS('Heures'!$A$8:$A$127,A67,'Heures'!$E$8:$E$127,"&gt;=0",'Heures'!$E$8:$E$127,"&lt;&gt;")=1),INDEX('Heures'!$E$8:$E$127,MATCH(A67,'Heures'!$A$8:$A$127,0)),"n.a.")</x:f>
        <x:v>10</x:v>
      </x:c>
      <x:c r="N67" s="10" t="n">
        <x:f>IF(AND(K67=1,COUNTIFS('Heures'!$A$8:$A$127,A67,'Heures'!$F$8:$F$127,"&gt;=0",'Heures'!$F$8:$F$127,"&lt;&gt;")=1),INDEX('Heures'!$F$8:$F$127,MATCH(A67,'Heures'!$A$8:$A$127,0)),"n.a.")</x:f>
        <x:v>70</x:v>
      </x:c>
      <x:c r="O67" s="2" t="str">
        <x:f>IF(K67=1,INDEX('Heures'!$G$8:$G$127,MATCH(A67,'Heures'!$A$8:$A$127,0)),"n.a.")</x:f>
        <x:v>Oui</x:v>
      </x:c>
      <x:c r="P67" s="2" t="n">
        <x:f>L67-COUNTIFS('Factures'!$B$8:$B$131,A67,'Factures'!$G$8:$G$131,"Oui")</x:f>
        <x:v>0</x:v>
      </x:c>
      <x:c r="Q67" s="10" t="n">
        <x:f>IF(L67=0,"n.a.",SUMIFS('Factures'!$D$8:$D$131,'Factures'!$B$8:$B$131,A67))</x:f>
        <x:v>10</x:v>
      </x:c>
      <x:c r="R67" s="2" t="n">
        <x:f>IF(ISNUMBER(N67),L67-COUNTIFS('Factures'!$B$8:$B$131,A67,'Factures'!$E$8:$E$131,N67),0)</x:f>
        <x:v>0</x:v>
      </x:c>
      <x:c r="S67" s="2" t="n">
        <x:f>SUMIFS('Factures'!$H$8:$H$131,'Factures'!$B$8:$B$131,A67)</x:f>
        <x:v>0</x:v>
      </x:c>
      <x:c r="T67" s="2" t="n">
        <x:f>SUMIFS('Factures'!$I$8:$I$131,'Factures'!$B$8:$B$131,A67)</x:f>
        <x:v>0</x:v>
      </x:c>
      <x:c r="U67" s="2" t="n">
        <x:f>IF(K67=1,IF(ISNUMBER(M67),0,1)+IF(ISNUMBER(N67),0,1),0)+SUMIFS('Factures'!$J$8:$J$131,'Factures'!$B$8:$B$131,A67)</x:f>
        <x:v>0</x:v>
      </x:c>
      <x:c r="V67" s="2" t="n">
        <x:f>IF(K67=1,L67-COUNTIFS('Factures'!$B$8:$B$131,A67,'Factures'!$C$8:$C$131,B67),0)</x:f>
        <x:v>0</x:v>
      </x:c>
      <x:c r="W67" s="2" t="str">
        <x:f>IF(K67=1,INDEX('Heures'!$H$8:$H$127,MATCH(A67,'Heures'!$A$8:$A$127,0)),IF(AND(K67=0,L67&gt;0),INDEX('Factures'!$K$8:$K$131,MATCH(A67,'Factures'!$B$8:$B$131,0)),"À vérifier"))</x:f>
        <x:v>Simon Delorme</x:v>
      </x:c>
    </x:row>
    <x:row r="68" ht="48" customHeight="1">
      <x:c r="A68" s="2" t="str">
        <x:v>M061</x:v>
      </x:c>
      <x:c r="B68" s="2" t="str">
        <x:f>IF(K68=1,INDEX('Heures'!$B$8:$B$127,MATCH(A68,'Heures'!$A$8:$A$127,0)),IF(L68&gt;0,INDEX('Factures'!$C$8:$C$131,MATCH(A68,'Factures'!$B$8:$B$131,0)),"n.a."))</x:f>
        <x:v>Alpélia Intérim</x:v>
      </x:c>
      <x:c r="C68" s="2" t="str">
        <x:f>IF(D68="","Concordant","À traiter")</x:f>
        <x:v>À traiter</x:v>
      </x:c>
      <x:c r="D68" s="16" t="str">
        <x:f>IF(K68=0,"Mission inconnue. ",IF(K68&gt;1,"Relevé dupliqué. ",""))&amp;IF(L68=0,"Facture absente. ","")&amp;IF(U68&gt;0,"Données manquantes. ","")&amp;IF(AND(K68=1,O68&lt;&gt;"Oui"),"Heures non validées. ","")&amp;IF(P68&gt;0,"Pièce absente. ","")&amp;IF(T68&gt;0,"Doublon facture. ","")&amp;IF(AND(ISNUMBER(M68),L68&gt;0,M68&lt;&gt;Q68),"Écart heures. ","")&amp;IF(R68&gt;0,"Écart tarif. ","")&amp;IF(S68&gt;0,"Calcul facture. ","")&amp;IF(V68&gt;0,"Agence différente. ","")&amp;IF(ISNUMBER(G68),IF(ABS(G68)&gt;$B$4,"Écart montant. ",""),"")</x:f>
        <x:v>Pièce absente. Écart heures. Écart montant. </x:v>
      </x:c>
      <x:c r="E68" s="15" t="n">
        <x:f>IF(AND(K68=1,ISNUMBER(M68),ISNUMBER(N68)),ROUND(M68*N68,2),"n.a.")</x:f>
        <x:v>412.5</x:v>
      </x:c>
      <x:c r="F68" s="15" t="n">
        <x:f>IF(L68=0,"n.a.",SUMIFS('Factures'!$F$8:$F$131,'Factures'!$B$8:$B$131,A68))</x:f>
        <x:v>467.5</x:v>
      </x:c>
      <x:c r="G68" s="15" t="n">
        <x:f>IF(AND(ISNUMBER(E68),ISNUMBER(F68)),ROUND(F68-E68,2),"n.a.")</x:f>
        <x:v>55</x:v>
      </x:c>
      <x:c r="H68" s="14" t="str">
        <x:v>Non démarré</x:v>
      </x:c>
      <x:c r="I68" s="14" t="str"/>
      <x:c r="J68" s="14" t="str"/>
      <x:c r="K68" s="2" t="n">
        <x:f>COUNTIFS('Heures'!$A$8:$A$127,A68)</x:f>
        <x:v>1</x:v>
      </x:c>
      <x:c r="L68" s="2" t="n">
        <x:f>COUNTIFS('Factures'!$B$8:$B$131,A68)</x:f>
        <x:v>1</x:v>
      </x:c>
      <x:c r="M68" s="10" t="n">
        <x:f>IF(AND(K68=1,COUNTIFS('Heures'!$A$8:$A$127,A68,'Heures'!$E$8:$E$127,"&gt;=0",'Heures'!$E$8:$E$127,"&lt;&gt;")=1),INDEX('Heures'!$E$8:$E$127,MATCH(A68,'Heures'!$A$8:$A$127,0)),"n.a.")</x:f>
        <x:v>7.5</x:v>
      </x:c>
      <x:c r="N68" s="10" t="n">
        <x:f>IF(AND(K68=1,COUNTIFS('Heures'!$A$8:$A$127,A68,'Heures'!$F$8:$F$127,"&gt;=0",'Heures'!$F$8:$F$127,"&lt;&gt;")=1),INDEX('Heures'!$F$8:$F$127,MATCH(A68,'Heures'!$A$8:$A$127,0)),"n.a.")</x:f>
        <x:v>55</x:v>
      </x:c>
      <x:c r="O68" s="2" t="str">
        <x:f>IF(K68=1,INDEX('Heures'!$G$8:$G$127,MATCH(A68,'Heures'!$A$8:$A$127,0)),"n.a.")</x:f>
        <x:v>Oui</x:v>
      </x:c>
      <x:c r="P68" s="2" t="n">
        <x:f>L68-COUNTIFS('Factures'!$B$8:$B$131,A68,'Factures'!$G$8:$G$131,"Oui")</x:f>
        <x:v>1</x:v>
      </x:c>
      <x:c r="Q68" s="10" t="n">
        <x:f>IF(L68=0,"n.a.",SUMIFS('Factures'!$D$8:$D$131,'Factures'!$B$8:$B$131,A68))</x:f>
        <x:v>8.5</x:v>
      </x:c>
      <x:c r="R68" s="2" t="n">
        <x:f>IF(ISNUMBER(N68),L68-COUNTIFS('Factures'!$B$8:$B$131,A68,'Factures'!$E$8:$E$131,N68),0)</x:f>
        <x:v>0</x:v>
      </x:c>
      <x:c r="S68" s="2" t="n">
        <x:f>SUMIFS('Factures'!$H$8:$H$131,'Factures'!$B$8:$B$131,A68)</x:f>
        <x:v>0</x:v>
      </x:c>
      <x:c r="T68" s="2" t="n">
        <x:f>SUMIFS('Factures'!$I$8:$I$131,'Factures'!$B$8:$B$131,A68)</x:f>
        <x:v>0</x:v>
      </x:c>
      <x:c r="U68" s="2" t="n">
        <x:f>IF(K68=1,IF(ISNUMBER(M68),0,1)+IF(ISNUMBER(N68),0,1),0)+SUMIFS('Factures'!$J$8:$J$131,'Factures'!$B$8:$B$131,A68)</x:f>
        <x:v>0</x:v>
      </x:c>
      <x:c r="V68" s="2" t="n">
        <x:f>IF(K68=1,L68-COUNTIFS('Factures'!$B$8:$B$131,A68,'Factures'!$C$8:$C$131,B68),0)</x:f>
        <x:v>0</x:v>
      </x:c>
      <x:c r="W68" s="2" t="str">
        <x:f>IF(K68=1,INDEX('Heures'!$H$8:$H$127,MATCH(A68,'Heures'!$A$8:$A$127,0)),IF(AND(K68=0,L68&gt;0),INDEX('Factures'!$K$8:$K$131,MATCH(A68,'Factures'!$B$8:$B$131,0)),"À vérifier"))</x:f>
        <x:v>Camille Morel</x:v>
      </x:c>
    </x:row>
    <x:row r="69" ht="48" customHeight="1">
      <x:c r="A69" s="2" t="str">
        <x:v>M062</x:v>
      </x:c>
      <x:c r="B69" s="2" t="str">
        <x:f>IF(K69=1,INDEX('Heures'!$B$8:$B$127,MATCH(A69,'Heures'!$A$8:$A$127,0)),IF(L69&gt;0,INDEX('Factures'!$C$8:$C$131,MATCH(A69,'Factures'!$B$8:$B$131,0)),"n.a."))</x:f>
        <x:v>Lumévia Personnel</x:v>
      </x:c>
      <x:c r="C69" s="2" t="str">
        <x:f>IF(D69="","Concordant","À traiter")</x:f>
        <x:v>Concordant</x:v>
      </x:c>
      <x:c r="D69" s="16" t="str">
        <x:f>IF(K69=0,"Mission inconnue. ",IF(K69&gt;1,"Relevé dupliqué. ",""))&amp;IF(L69=0,"Facture absente. ","")&amp;IF(U69&gt;0,"Données manquantes. ","")&amp;IF(AND(K69=1,O69&lt;&gt;"Oui"),"Heures non validées. ","")&amp;IF(P69&gt;0,"Pièce absente. ","")&amp;IF(T69&gt;0,"Doublon facture. ","")&amp;IF(AND(ISNUMBER(M69),L69&gt;0,M69&lt;&gt;Q69),"Écart heures. ","")&amp;IF(R69&gt;0,"Écart tarif. ","")&amp;IF(S69&gt;0,"Calcul facture. ","")&amp;IF(V69&gt;0,"Agence différente. ","")&amp;IF(ISNUMBER(G69),IF(ABS(G69)&gt;$B$4,"Écart montant. ",""),"")</x:f>
      </x:c>
      <x:c r="E69" s="15" t="n">
        <x:f>IF(AND(K69=1,ISNUMBER(M69),ISNUMBER(N69)),ROUND(M69*N69,2),"n.a.")</x:f>
        <x:v>480</x:v>
      </x:c>
      <x:c r="F69" s="15" t="n">
        <x:f>IF(L69=0,"n.a.",SUMIFS('Factures'!$F$8:$F$131,'Factures'!$B$8:$B$131,A69))</x:f>
        <x:v>480</x:v>
      </x:c>
      <x:c r="G69" s="15" t="n">
        <x:f>IF(AND(ISNUMBER(E69),ISNUMBER(F69)),ROUND(F69-E69,2),"n.a.")</x:f>
        <x:v>0</x:v>
      </x:c>
      <x:c r="H69" s="14" t="str">
        <x:v>Non démarré</x:v>
      </x:c>
      <x:c r="I69" s="14" t="str"/>
      <x:c r="J69" s="14" t="str"/>
      <x:c r="K69" s="2" t="n">
        <x:f>COUNTIFS('Heures'!$A$8:$A$127,A69)</x:f>
        <x:v>1</x:v>
      </x:c>
      <x:c r="L69" s="2" t="n">
        <x:f>COUNTIFS('Factures'!$B$8:$B$131,A69)</x:f>
        <x:v>1</x:v>
      </x:c>
      <x:c r="M69" s="10" t="n">
        <x:f>IF(AND(K69=1,COUNTIFS('Heures'!$A$8:$A$127,A69,'Heures'!$E$8:$E$127,"&gt;=0",'Heures'!$E$8:$E$127,"&lt;&gt;")=1),INDEX('Heures'!$E$8:$E$127,MATCH(A69,'Heures'!$A$8:$A$127,0)),"n.a.")</x:f>
        <x:v>8</x:v>
      </x:c>
      <x:c r="N69" s="10" t="n">
        <x:f>IF(AND(K69=1,COUNTIFS('Heures'!$A$8:$A$127,A69,'Heures'!$F$8:$F$127,"&gt;=0",'Heures'!$F$8:$F$127,"&lt;&gt;")=1),INDEX('Heures'!$F$8:$F$127,MATCH(A69,'Heures'!$A$8:$A$127,0)),"n.a.")</x:f>
        <x:v>60</x:v>
      </x:c>
      <x:c r="O69" s="2" t="str">
        <x:f>IF(K69=1,INDEX('Heures'!$G$8:$G$127,MATCH(A69,'Heures'!$A$8:$A$127,0)),"n.a.")</x:f>
        <x:v>Oui</x:v>
      </x:c>
      <x:c r="P69" s="2" t="n">
        <x:f>L69-COUNTIFS('Factures'!$B$8:$B$131,A69,'Factures'!$G$8:$G$131,"Oui")</x:f>
        <x:v>0</x:v>
      </x:c>
      <x:c r="Q69" s="10" t="n">
        <x:f>IF(L69=0,"n.a.",SUMIFS('Factures'!$D$8:$D$131,'Factures'!$B$8:$B$131,A69))</x:f>
        <x:v>8</x:v>
      </x:c>
      <x:c r="R69" s="2" t="n">
        <x:f>IF(ISNUMBER(N69),L69-COUNTIFS('Factures'!$B$8:$B$131,A69,'Factures'!$E$8:$E$131,N69),0)</x:f>
        <x:v>0</x:v>
      </x:c>
      <x:c r="S69" s="2" t="n">
        <x:f>SUMIFS('Factures'!$H$8:$H$131,'Factures'!$B$8:$B$131,A69)</x:f>
        <x:v>0</x:v>
      </x:c>
      <x:c r="T69" s="2" t="n">
        <x:f>SUMIFS('Factures'!$I$8:$I$131,'Factures'!$B$8:$B$131,A69)</x:f>
        <x:v>0</x:v>
      </x:c>
      <x:c r="U69" s="2" t="n">
        <x:f>IF(K69=1,IF(ISNUMBER(M69),0,1)+IF(ISNUMBER(N69),0,1),0)+SUMIFS('Factures'!$J$8:$J$131,'Factures'!$B$8:$B$131,A69)</x:f>
        <x:v>0</x:v>
      </x:c>
      <x:c r="V69" s="2" t="n">
        <x:f>IF(K69=1,L69-COUNTIFS('Factures'!$B$8:$B$131,A69,'Factures'!$C$8:$C$131,B69),0)</x:f>
        <x:v>0</x:v>
      </x:c>
      <x:c r="W69" s="2" t="str">
        <x:f>IF(K69=1,INDEX('Heures'!$H$8:$H$127,MATCH(A69,'Heures'!$A$8:$A$127,0)),IF(AND(K69=0,L69&gt;0),INDEX('Factures'!$K$8:$K$131,MATCH(A69,'Factures'!$B$8:$B$131,0)),"À vérifier"))</x:f>
        <x:v>Lucas Perrin</x:v>
      </x:c>
    </x:row>
    <x:row r="70" ht="48" customHeight="1">
      <x:c r="A70" s="2" t="str">
        <x:v>M063</x:v>
      </x:c>
      <x:c r="B70" s="2" t="str">
        <x:f>IF(K70=1,INDEX('Heures'!$B$8:$B$127,MATCH(A70,'Heures'!$A$8:$A$127,0)),IF(L70&gt;0,INDEX('Factures'!$C$8:$C$131,MATCH(A70,'Factures'!$B$8:$B$131,0)),"n.a."))</x:f>
        <x:v>Orivelle Placement</x:v>
      </x:c>
      <x:c r="C70" s="2" t="str">
        <x:f>IF(D70="","Concordant","À traiter")</x:f>
        <x:v>Concordant</x:v>
      </x:c>
      <x:c r="D70" s="16" t="str">
        <x:f>IF(K70=0,"Mission inconnue. ",IF(K70&gt;1,"Relevé dupliqué. ",""))&amp;IF(L70=0,"Facture absente. ","")&amp;IF(U70&gt;0,"Données manquantes. ","")&amp;IF(AND(K70=1,O70&lt;&gt;"Oui"),"Heures non validées. ","")&amp;IF(P70&gt;0,"Pièce absente. ","")&amp;IF(T70&gt;0,"Doublon facture. ","")&amp;IF(AND(ISNUMBER(M70),L70&gt;0,M70&lt;&gt;Q70),"Écart heures. ","")&amp;IF(R70&gt;0,"Écart tarif. ","")&amp;IF(S70&gt;0,"Calcul facture. ","")&amp;IF(V70&gt;0,"Agence différente. ","")&amp;IF(ISNUMBER(G70),IF(ABS(G70)&gt;$B$4,"Écart montant. ",""),"")</x:f>
      </x:c>
      <x:c r="E70" s="15" t="n">
        <x:f>IF(AND(K70=1,ISNUMBER(M70),ISNUMBER(N70)),ROUND(M70*N70,2),"n.a.")</x:f>
        <x:v>390</x:v>
      </x:c>
      <x:c r="F70" s="15" t="n">
        <x:f>IF(L70=0,"n.a.",SUMIFS('Factures'!$F$8:$F$131,'Factures'!$B$8:$B$131,A70))</x:f>
        <x:v>390</x:v>
      </x:c>
      <x:c r="G70" s="15" t="n">
        <x:f>IF(AND(ISNUMBER(E70),ISNUMBER(F70)),ROUND(F70-E70,2),"n.a.")</x:f>
        <x:v>0</x:v>
      </x:c>
      <x:c r="H70" s="14" t="str">
        <x:v>Non démarré</x:v>
      </x:c>
      <x:c r="I70" s="14" t="str"/>
      <x:c r="J70" s="14" t="str"/>
      <x:c r="K70" s="2" t="n">
        <x:f>COUNTIFS('Heures'!$A$8:$A$127,A70)</x:f>
        <x:v>1</x:v>
      </x:c>
      <x:c r="L70" s="2" t="n">
        <x:f>COUNTIFS('Factures'!$B$8:$B$131,A70)</x:f>
        <x:v>1</x:v>
      </x:c>
      <x:c r="M70" s="10" t="n">
        <x:f>IF(AND(K70=1,COUNTIFS('Heures'!$A$8:$A$127,A70,'Heures'!$E$8:$E$127,"&gt;=0",'Heures'!$E$8:$E$127,"&lt;&gt;")=1),INDEX('Heures'!$E$8:$E$127,MATCH(A70,'Heures'!$A$8:$A$127,0)),"n.a.")</x:f>
        <x:v>6</x:v>
      </x:c>
      <x:c r="N70" s="10" t="n">
        <x:f>IF(AND(K70=1,COUNTIFS('Heures'!$A$8:$A$127,A70,'Heures'!$F$8:$F$127,"&gt;=0",'Heures'!$F$8:$F$127,"&lt;&gt;")=1),INDEX('Heures'!$F$8:$F$127,MATCH(A70,'Heures'!$A$8:$A$127,0)),"n.a.")</x:f>
        <x:v>65</x:v>
      </x:c>
      <x:c r="O70" s="2" t="str">
        <x:f>IF(K70=1,INDEX('Heures'!$G$8:$G$127,MATCH(A70,'Heures'!$A$8:$A$127,0)),"n.a.")</x:f>
        <x:v>Oui</x:v>
      </x:c>
      <x:c r="P70" s="2" t="n">
        <x:f>L70-COUNTIFS('Factures'!$B$8:$B$131,A70,'Factures'!$G$8:$G$131,"Oui")</x:f>
        <x:v>0</x:v>
      </x:c>
      <x:c r="Q70" s="10" t="n">
        <x:f>IF(L70=0,"n.a.",SUMIFS('Factures'!$D$8:$D$131,'Factures'!$B$8:$B$131,A70))</x:f>
        <x:v>6</x:v>
      </x:c>
      <x:c r="R70" s="2" t="n">
        <x:f>IF(ISNUMBER(N70),L70-COUNTIFS('Factures'!$B$8:$B$131,A70,'Factures'!$E$8:$E$131,N70),0)</x:f>
        <x:v>0</x:v>
      </x:c>
      <x:c r="S70" s="2" t="n">
        <x:f>SUMIFS('Factures'!$H$8:$H$131,'Factures'!$B$8:$B$131,A70)</x:f>
        <x:v>0</x:v>
      </x:c>
      <x:c r="T70" s="2" t="n">
        <x:f>SUMIFS('Factures'!$I$8:$I$131,'Factures'!$B$8:$B$131,A70)</x:f>
        <x:v>0</x:v>
      </x:c>
      <x:c r="U70" s="2" t="n">
        <x:f>IF(K70=1,IF(ISNUMBER(M70),0,1)+IF(ISNUMBER(N70),0,1),0)+SUMIFS('Factures'!$J$8:$J$131,'Factures'!$B$8:$B$131,A70)</x:f>
        <x:v>0</x:v>
      </x:c>
      <x:c r="V70" s="2" t="n">
        <x:f>IF(K70=1,L70-COUNTIFS('Factures'!$B$8:$B$131,A70,'Factures'!$C$8:$C$131,B70),0)</x:f>
        <x:v>0</x:v>
      </x:c>
      <x:c r="W70" s="2" t="str">
        <x:f>IF(K70=1,INDEX('Heures'!$H$8:$H$127,MATCH(A70,'Heures'!$A$8:$A$127,0)),IF(AND(K70=0,L70&gt;0),INDEX('Factures'!$K$8:$K$131,MATCH(A70,'Factures'!$B$8:$B$131,0)),"À vérifier"))</x:f>
        <x:v>Emma Favre</x:v>
      </x:c>
    </x:row>
    <x:row r="71" ht="48" customHeight="1">
      <x:c r="A71" s="2" t="str">
        <x:v>M064</x:v>
      </x:c>
      <x:c r="B71" s="2" t="str">
        <x:f>IF(K71=1,INDEX('Heures'!$B$8:$B$127,MATCH(A71,'Heures'!$A$8:$A$127,0)),IF(L71&gt;0,INDEX('Factures'!$C$8:$C$131,MATCH(A71,'Factures'!$B$8:$B$131,0)),"n.a."))</x:f>
        <x:v>Alpélia Intérim</x:v>
      </x:c>
      <x:c r="C71" s="2" t="str">
        <x:f>IF(D71="","Concordant","À traiter")</x:f>
        <x:v>Concordant</x:v>
      </x:c>
      <x:c r="D71" s="16" t="str">
        <x:f>IF(K71=0,"Mission inconnue. ",IF(K71&gt;1,"Relevé dupliqué. ",""))&amp;IF(L71=0,"Facture absente. ","")&amp;IF(U71&gt;0,"Données manquantes. ","")&amp;IF(AND(K71=1,O71&lt;&gt;"Oui"),"Heures non validées. ","")&amp;IF(P71&gt;0,"Pièce absente. ","")&amp;IF(T71&gt;0,"Doublon facture. ","")&amp;IF(AND(ISNUMBER(M71),L71&gt;0,M71&lt;&gt;Q71),"Écart heures. ","")&amp;IF(R71&gt;0,"Écart tarif. ","")&amp;IF(S71&gt;0,"Calcul facture. ","")&amp;IF(V71&gt;0,"Agence différente. ","")&amp;IF(ISNUMBER(G71),IF(ABS(G71)&gt;$B$4,"Écart montant. ",""),"")</x:f>
      </x:c>
      <x:c r="E71" s="15" t="n">
        <x:f>IF(AND(K71=1,ISNUMBER(M71),ISNUMBER(N71)),ROUND(M71*N71,2),"n.a.")</x:f>
        <x:v>630</x:v>
      </x:c>
      <x:c r="F71" s="15" t="n">
        <x:f>IF(L71=0,"n.a.",SUMIFS('Factures'!$F$8:$F$131,'Factures'!$B$8:$B$131,A71))</x:f>
        <x:v>630</x:v>
      </x:c>
      <x:c r="G71" s="15" t="n">
        <x:f>IF(AND(ISNUMBER(E71),ISNUMBER(F71)),ROUND(F71-E71,2),"n.a.")</x:f>
        <x:v>0</x:v>
      </x:c>
      <x:c r="H71" s="14" t="str">
        <x:v>Non démarré</x:v>
      </x:c>
      <x:c r="I71" s="14" t="str"/>
      <x:c r="J71" s="14" t="str"/>
      <x:c r="K71" s="2" t="n">
        <x:f>COUNTIFS('Heures'!$A$8:$A$127,A71)</x:f>
        <x:v>1</x:v>
      </x:c>
      <x:c r="L71" s="2" t="n">
        <x:f>COUNTIFS('Factures'!$B$8:$B$131,A71)</x:f>
        <x:v>1</x:v>
      </x:c>
      <x:c r="M71" s="10" t="n">
        <x:f>IF(AND(K71=1,COUNTIFS('Heures'!$A$8:$A$127,A71,'Heures'!$E$8:$E$127,"&gt;=0",'Heures'!$E$8:$E$127,"&lt;&gt;")=1),INDEX('Heures'!$E$8:$E$127,MATCH(A71,'Heures'!$A$8:$A$127,0)),"n.a.")</x:f>
        <x:v>9</x:v>
      </x:c>
      <x:c r="N71" s="10" t="n">
        <x:f>IF(AND(K71=1,COUNTIFS('Heures'!$A$8:$A$127,A71,'Heures'!$F$8:$F$127,"&gt;=0",'Heures'!$F$8:$F$127,"&lt;&gt;")=1),INDEX('Heures'!$F$8:$F$127,MATCH(A71,'Heures'!$A$8:$A$127,0)),"n.a.")</x:f>
        <x:v>70</x:v>
      </x:c>
      <x:c r="O71" s="2" t="str">
        <x:f>IF(K71=1,INDEX('Heures'!$G$8:$G$127,MATCH(A71,'Heures'!$A$8:$A$127,0)),"n.a.")</x:f>
        <x:v>Oui</x:v>
      </x:c>
      <x:c r="P71" s="2" t="n">
        <x:f>L71-COUNTIFS('Factures'!$B$8:$B$131,A71,'Factures'!$G$8:$G$131,"Oui")</x:f>
        <x:v>0</x:v>
      </x:c>
      <x:c r="Q71" s="10" t="n">
        <x:f>IF(L71=0,"n.a.",SUMIFS('Factures'!$D$8:$D$131,'Factures'!$B$8:$B$131,A71))</x:f>
        <x:v>9</x:v>
      </x:c>
      <x:c r="R71" s="2" t="n">
        <x:f>IF(ISNUMBER(N71),L71-COUNTIFS('Factures'!$B$8:$B$131,A71,'Factures'!$E$8:$E$131,N71),0)</x:f>
        <x:v>0</x:v>
      </x:c>
      <x:c r="S71" s="2" t="n">
        <x:f>SUMIFS('Factures'!$H$8:$H$131,'Factures'!$B$8:$B$131,A71)</x:f>
        <x:v>0</x:v>
      </x:c>
      <x:c r="T71" s="2" t="n">
        <x:f>SUMIFS('Factures'!$I$8:$I$131,'Factures'!$B$8:$B$131,A71)</x:f>
        <x:v>0</x:v>
      </x:c>
      <x:c r="U71" s="2" t="n">
        <x:f>IF(K71=1,IF(ISNUMBER(M71),0,1)+IF(ISNUMBER(N71),0,1),0)+SUMIFS('Factures'!$J$8:$J$131,'Factures'!$B$8:$B$131,A71)</x:f>
        <x:v>0</x:v>
      </x:c>
      <x:c r="V71" s="2" t="n">
        <x:f>IF(K71=1,L71-COUNTIFS('Factures'!$B$8:$B$131,A71,'Factures'!$C$8:$C$131,B71),0)</x:f>
        <x:v>0</x:v>
      </x:c>
      <x:c r="W71" s="2" t="str">
        <x:f>IF(K71=1,INDEX('Heures'!$H$8:$H$127,MATCH(A71,'Heures'!$A$8:$A$127,0)),IF(AND(K71=0,L71&gt;0),INDEX('Factures'!$K$8:$K$131,MATCH(A71,'Factures'!$B$8:$B$131,0)),"À vérifier"))</x:f>
        <x:v>Nathan Rochat</x:v>
      </x:c>
    </x:row>
    <x:row r="72" ht="48" customHeight="1">
      <x:c r="A72" s="2" t="str">
        <x:v>M065</x:v>
      </x:c>
      <x:c r="B72" s="2" t="str">
        <x:f>IF(K72=1,INDEX('Heures'!$B$8:$B$127,MATCH(A72,'Heures'!$A$8:$A$127,0)),IF(L72&gt;0,INDEX('Factures'!$C$8:$C$131,MATCH(A72,'Factures'!$B$8:$B$131,0)),"n.a."))</x:f>
        <x:v>Lumévia Personnel</x:v>
      </x:c>
      <x:c r="C72" s="2" t="str">
        <x:f>IF(D72="","Concordant","À traiter")</x:f>
        <x:v>Concordant</x:v>
      </x:c>
      <x:c r="D72" s="16" t="str">
        <x:f>IF(K72=0,"Mission inconnue. ",IF(K72&gt;1,"Relevé dupliqué. ",""))&amp;IF(L72=0,"Facture absente. ","")&amp;IF(U72&gt;0,"Données manquantes. ","")&amp;IF(AND(K72=1,O72&lt;&gt;"Oui"),"Heures non validées. ","")&amp;IF(P72&gt;0,"Pièce absente. ","")&amp;IF(T72&gt;0,"Doublon facture. ","")&amp;IF(AND(ISNUMBER(M72),L72&gt;0,M72&lt;&gt;Q72),"Écart heures. ","")&amp;IF(R72&gt;0,"Écart tarif. ","")&amp;IF(S72&gt;0,"Calcul facture. ","")&amp;IF(V72&gt;0,"Agence différente. ","")&amp;IF(ISNUMBER(G72),IF(ABS(G72)&gt;$B$4,"Écart montant. ",""),"")</x:f>
      </x:c>
      <x:c r="E72" s="15" t="n">
        <x:f>IF(AND(K72=1,ISNUMBER(M72),ISNUMBER(N72)),ROUND(M72*N72,2),"n.a.")</x:f>
        <x:v>550</x:v>
      </x:c>
      <x:c r="F72" s="15" t="n">
        <x:f>IF(L72=0,"n.a.",SUMIFS('Factures'!$F$8:$F$131,'Factures'!$B$8:$B$131,A72))</x:f>
        <x:v>550</x:v>
      </x:c>
      <x:c r="G72" s="15" t="n">
        <x:f>IF(AND(ISNUMBER(E72),ISNUMBER(F72)),ROUND(F72-E72,2),"n.a.")</x:f>
        <x:v>0</x:v>
      </x:c>
      <x:c r="H72" s="14" t="str">
        <x:v>Non démarré</x:v>
      </x:c>
      <x:c r="I72" s="14" t="str"/>
      <x:c r="J72" s="14" t="str"/>
      <x:c r="K72" s="2" t="n">
        <x:f>COUNTIFS('Heures'!$A$8:$A$127,A72)</x:f>
        <x:v>1</x:v>
      </x:c>
      <x:c r="L72" s="2" t="n">
        <x:f>COUNTIFS('Factures'!$B$8:$B$131,A72)</x:f>
        <x:v>1</x:v>
      </x:c>
      <x:c r="M72" s="10" t="n">
        <x:f>IF(AND(K72=1,COUNTIFS('Heures'!$A$8:$A$127,A72,'Heures'!$E$8:$E$127,"&gt;=0",'Heures'!$E$8:$E$127,"&lt;&gt;")=1),INDEX('Heures'!$E$8:$E$127,MATCH(A72,'Heures'!$A$8:$A$127,0)),"n.a.")</x:f>
        <x:v>10</x:v>
      </x:c>
      <x:c r="N72" s="10" t="n">
        <x:f>IF(AND(K72=1,COUNTIFS('Heures'!$A$8:$A$127,A72,'Heures'!$F$8:$F$127,"&gt;=0",'Heures'!$F$8:$F$127,"&lt;&gt;")=1),INDEX('Heures'!$F$8:$F$127,MATCH(A72,'Heures'!$A$8:$A$127,0)),"n.a.")</x:f>
        <x:v>55</x:v>
      </x:c>
      <x:c r="O72" s="2" t="str">
        <x:f>IF(K72=1,INDEX('Heures'!$G$8:$G$127,MATCH(A72,'Heures'!$A$8:$A$127,0)),"n.a.")</x:f>
        <x:v>Oui</x:v>
      </x:c>
      <x:c r="P72" s="2" t="n">
        <x:f>L72-COUNTIFS('Factures'!$B$8:$B$131,A72,'Factures'!$G$8:$G$131,"Oui")</x:f>
        <x:v>0</x:v>
      </x:c>
      <x:c r="Q72" s="10" t="n">
        <x:f>IF(L72=0,"n.a.",SUMIFS('Factures'!$D$8:$D$131,'Factures'!$B$8:$B$131,A72))</x:f>
        <x:v>10</x:v>
      </x:c>
      <x:c r="R72" s="2" t="n">
        <x:f>IF(ISNUMBER(N72),L72-COUNTIFS('Factures'!$B$8:$B$131,A72,'Factures'!$E$8:$E$131,N72),0)</x:f>
        <x:v>0</x:v>
      </x:c>
      <x:c r="S72" s="2" t="n">
        <x:f>SUMIFS('Factures'!$H$8:$H$131,'Factures'!$B$8:$B$131,A72)</x:f>
        <x:v>0</x:v>
      </x:c>
      <x:c r="T72" s="2" t="n">
        <x:f>SUMIFS('Factures'!$I$8:$I$131,'Factures'!$B$8:$B$131,A72)</x:f>
        <x:v>0</x:v>
      </x:c>
      <x:c r="U72" s="2" t="n">
        <x:f>IF(K72=1,IF(ISNUMBER(M72),0,1)+IF(ISNUMBER(N72),0,1),0)+SUMIFS('Factures'!$J$8:$J$131,'Factures'!$B$8:$B$131,A72)</x:f>
        <x:v>0</x:v>
      </x:c>
      <x:c r="V72" s="2" t="n">
        <x:f>IF(K72=1,L72-COUNTIFS('Factures'!$B$8:$B$131,A72,'Factures'!$C$8:$C$131,B72),0)</x:f>
        <x:v>0</x:v>
      </x:c>
      <x:c r="W72" s="2" t="str">
        <x:f>IF(K72=1,INDEX('Heures'!$H$8:$H$127,MATCH(A72,'Heures'!$A$8:$A$127,0)),IF(AND(K72=0,L72&gt;0),INDEX('Factures'!$K$8:$K$131,MATCH(A72,'Factures'!$B$8:$B$131,0)),"À vérifier"))</x:f>
        <x:v>Léa Garnier</x:v>
      </x:c>
    </x:row>
    <x:row r="73" ht="48" customHeight="1">
      <x:c r="A73" s="2" t="str">
        <x:v>M066</x:v>
      </x:c>
      <x:c r="B73" s="2" t="str">
        <x:f>IF(K73=1,INDEX('Heures'!$B$8:$B$127,MATCH(A73,'Heures'!$A$8:$A$127,0)),IF(L73&gt;0,INDEX('Factures'!$C$8:$C$131,MATCH(A73,'Factures'!$B$8:$B$131,0)),"n.a."))</x:f>
        <x:v>Orivelle Placement</x:v>
      </x:c>
      <x:c r="C73" s="2" t="str">
        <x:f>IF(D73="","Concordant","À traiter")</x:f>
        <x:v>Concordant</x:v>
      </x:c>
      <x:c r="D73" s="16" t="str">
        <x:f>IF(K73=0,"Mission inconnue. ",IF(K73&gt;1,"Relevé dupliqué. ",""))&amp;IF(L73=0,"Facture absente. ","")&amp;IF(U73&gt;0,"Données manquantes. ","")&amp;IF(AND(K73=1,O73&lt;&gt;"Oui"),"Heures non validées. ","")&amp;IF(P73&gt;0,"Pièce absente. ","")&amp;IF(T73&gt;0,"Doublon facture. ","")&amp;IF(AND(ISNUMBER(M73),L73&gt;0,M73&lt;&gt;Q73),"Écart heures. ","")&amp;IF(R73&gt;0,"Écart tarif. ","")&amp;IF(S73&gt;0,"Calcul facture. ","")&amp;IF(V73&gt;0,"Agence différente. ","")&amp;IF(ISNUMBER(G73),IF(ABS(G73)&gt;$B$4,"Écart montant. ",""),"")</x:f>
      </x:c>
      <x:c r="E73" s="15" t="n">
        <x:f>IF(AND(K73=1,ISNUMBER(M73),ISNUMBER(N73)),ROUND(M73*N73,2),"n.a.")</x:f>
        <x:v>450</x:v>
      </x:c>
      <x:c r="F73" s="15" t="n">
        <x:f>IF(L73=0,"n.a.",SUMIFS('Factures'!$F$8:$F$131,'Factures'!$B$8:$B$131,A73))</x:f>
        <x:v>450</x:v>
      </x:c>
      <x:c r="G73" s="15" t="n">
        <x:f>IF(AND(ISNUMBER(E73),ISNUMBER(F73)),ROUND(F73-E73,2),"n.a.")</x:f>
        <x:v>0</x:v>
      </x:c>
      <x:c r="H73" s="14" t="str">
        <x:v>Non démarré</x:v>
      </x:c>
      <x:c r="I73" s="14" t="str"/>
      <x:c r="J73" s="14" t="str"/>
      <x:c r="K73" s="2" t="n">
        <x:f>COUNTIFS('Heures'!$A$8:$A$127,A73)</x:f>
        <x:v>1</x:v>
      </x:c>
      <x:c r="L73" s="2" t="n">
        <x:f>COUNTIFS('Factures'!$B$8:$B$131,A73)</x:f>
        <x:v>1</x:v>
      </x:c>
      <x:c r="M73" s="10" t="n">
        <x:f>IF(AND(K73=1,COUNTIFS('Heures'!$A$8:$A$127,A73,'Heures'!$E$8:$E$127,"&gt;=0",'Heures'!$E$8:$E$127,"&lt;&gt;")=1),INDEX('Heures'!$E$8:$E$127,MATCH(A73,'Heures'!$A$8:$A$127,0)),"n.a.")</x:f>
        <x:v>7.5</x:v>
      </x:c>
      <x:c r="N73" s="10" t="n">
        <x:f>IF(AND(K73=1,COUNTIFS('Heures'!$A$8:$A$127,A73,'Heures'!$F$8:$F$127,"&gt;=0",'Heures'!$F$8:$F$127,"&lt;&gt;")=1),INDEX('Heures'!$F$8:$F$127,MATCH(A73,'Heures'!$A$8:$A$127,0)),"n.a.")</x:f>
        <x:v>60</x:v>
      </x:c>
      <x:c r="O73" s="2" t="str">
        <x:f>IF(K73=1,INDEX('Heures'!$G$8:$G$127,MATCH(A73,'Heures'!$A$8:$A$127,0)),"n.a.")</x:f>
        <x:v>Oui</x:v>
      </x:c>
      <x:c r="P73" s="2" t="n">
        <x:f>L73-COUNTIFS('Factures'!$B$8:$B$131,A73,'Factures'!$G$8:$G$131,"Oui")</x:f>
        <x:v>0</x:v>
      </x:c>
      <x:c r="Q73" s="10" t="n">
        <x:f>IF(L73=0,"n.a.",SUMIFS('Factures'!$D$8:$D$131,'Factures'!$B$8:$B$131,A73))</x:f>
        <x:v>7.5</x:v>
      </x:c>
      <x:c r="R73" s="2" t="n">
        <x:f>IF(ISNUMBER(N73),L73-COUNTIFS('Factures'!$B$8:$B$131,A73,'Factures'!$E$8:$E$131,N73),0)</x:f>
        <x:v>0</x:v>
      </x:c>
      <x:c r="S73" s="2" t="n">
        <x:f>SUMIFS('Factures'!$H$8:$H$131,'Factures'!$B$8:$B$131,A73)</x:f>
        <x:v>0</x:v>
      </x:c>
      <x:c r="T73" s="2" t="n">
        <x:f>SUMIFS('Factures'!$I$8:$I$131,'Factures'!$B$8:$B$131,A73)</x:f>
        <x:v>0</x:v>
      </x:c>
      <x:c r="U73" s="2" t="n">
        <x:f>IF(K73=1,IF(ISNUMBER(M73),0,1)+IF(ISNUMBER(N73),0,1),0)+SUMIFS('Factures'!$J$8:$J$131,'Factures'!$B$8:$B$131,A73)</x:f>
        <x:v>0</x:v>
      </x:c>
      <x:c r="V73" s="2" t="n">
        <x:f>IF(K73=1,L73-COUNTIFS('Factures'!$B$8:$B$131,A73,'Factures'!$C$8:$C$131,B73),0)</x:f>
        <x:v>0</x:v>
      </x:c>
      <x:c r="W73" s="2" t="str">
        <x:f>IF(K73=1,INDEX('Heures'!$H$8:$H$127,MATCH(A73,'Heures'!$A$8:$A$127,0)),IF(AND(K73=0,L73&gt;0),INDEX('Factures'!$K$8:$K$131,MATCH(A73,'Factures'!$B$8:$B$131,0)),"À vérifier"))</x:f>
        <x:v>Hugo Monnier</x:v>
      </x:c>
    </x:row>
    <x:row r="74" ht="48" customHeight="1">
      <x:c r="A74" s="2" t="str">
        <x:v>M067</x:v>
      </x:c>
      <x:c r="B74" s="2" t="str">
        <x:f>IF(K74=1,INDEX('Heures'!$B$8:$B$127,MATCH(A74,'Heures'!$A$8:$A$127,0)),IF(L74&gt;0,INDEX('Factures'!$C$8:$C$131,MATCH(A74,'Factures'!$B$8:$B$131,0)),"n.a."))</x:f>
        <x:v>Alpélia Intérim</x:v>
      </x:c>
      <x:c r="C74" s="2" t="str">
        <x:f>IF(D74="","Concordant","À traiter")</x:f>
        <x:v>Concordant</x:v>
      </x:c>
      <x:c r="D74" s="16" t="str">
        <x:f>IF(K74=0,"Mission inconnue. ",IF(K74&gt;1,"Relevé dupliqué. ",""))&amp;IF(L74=0,"Facture absente. ","")&amp;IF(U74&gt;0,"Données manquantes. ","")&amp;IF(AND(K74=1,O74&lt;&gt;"Oui"),"Heures non validées. ","")&amp;IF(P74&gt;0,"Pièce absente. ","")&amp;IF(T74&gt;0,"Doublon facture. ","")&amp;IF(AND(ISNUMBER(M74),L74&gt;0,M74&lt;&gt;Q74),"Écart heures. ","")&amp;IF(R74&gt;0,"Écart tarif. ","")&amp;IF(S74&gt;0,"Calcul facture. ","")&amp;IF(V74&gt;0,"Agence différente. ","")&amp;IF(ISNUMBER(G74),IF(ABS(G74)&gt;$B$4,"Écart montant. ",""),"")</x:f>
      </x:c>
      <x:c r="E74" s="15" t="n">
        <x:f>IF(AND(K74=1,ISNUMBER(M74),ISNUMBER(N74)),ROUND(M74*N74,2),"n.a.")</x:f>
        <x:v>520</x:v>
      </x:c>
      <x:c r="F74" s="15" t="n">
        <x:f>IF(L74=0,"n.a.",SUMIFS('Factures'!$F$8:$F$131,'Factures'!$B$8:$B$131,A74))</x:f>
        <x:v>520</x:v>
      </x:c>
      <x:c r="G74" s="15" t="n">
        <x:f>IF(AND(ISNUMBER(E74),ISNUMBER(F74)),ROUND(F74-E74,2),"n.a.")</x:f>
        <x:v>0</x:v>
      </x:c>
      <x:c r="H74" s="14" t="str">
        <x:v>Non démarré</x:v>
      </x:c>
      <x:c r="I74" s="14" t="str"/>
      <x:c r="J74" s="14" t="str"/>
      <x:c r="K74" s="2" t="n">
        <x:f>COUNTIFS('Heures'!$A$8:$A$127,A74)</x:f>
        <x:v>1</x:v>
      </x:c>
      <x:c r="L74" s="2" t="n">
        <x:f>COUNTIFS('Factures'!$B$8:$B$131,A74)</x:f>
        <x:v>1</x:v>
      </x:c>
      <x:c r="M74" s="10" t="n">
        <x:f>IF(AND(K74=1,COUNTIFS('Heures'!$A$8:$A$127,A74,'Heures'!$E$8:$E$127,"&gt;=0",'Heures'!$E$8:$E$127,"&lt;&gt;")=1),INDEX('Heures'!$E$8:$E$127,MATCH(A74,'Heures'!$A$8:$A$127,0)),"n.a.")</x:f>
        <x:v>8</x:v>
      </x:c>
      <x:c r="N74" s="10" t="n">
        <x:f>IF(AND(K74=1,COUNTIFS('Heures'!$A$8:$A$127,A74,'Heures'!$F$8:$F$127,"&gt;=0",'Heures'!$F$8:$F$127,"&lt;&gt;")=1),INDEX('Heures'!$F$8:$F$127,MATCH(A74,'Heures'!$A$8:$A$127,0)),"n.a.")</x:f>
        <x:v>65</x:v>
      </x:c>
      <x:c r="O74" s="2" t="str">
        <x:f>IF(K74=1,INDEX('Heures'!$G$8:$G$127,MATCH(A74,'Heures'!$A$8:$A$127,0)),"n.a.")</x:f>
        <x:v>Oui</x:v>
      </x:c>
      <x:c r="P74" s="2" t="n">
        <x:f>L74-COUNTIFS('Factures'!$B$8:$B$131,A74,'Factures'!$G$8:$G$131,"Oui")</x:f>
        <x:v>0</x:v>
      </x:c>
      <x:c r="Q74" s="10" t="n">
        <x:f>IF(L74=0,"n.a.",SUMIFS('Factures'!$D$8:$D$131,'Factures'!$B$8:$B$131,A74))</x:f>
        <x:v>8</x:v>
      </x:c>
      <x:c r="R74" s="2" t="n">
        <x:f>IF(ISNUMBER(N74),L74-COUNTIFS('Factures'!$B$8:$B$131,A74,'Factures'!$E$8:$E$131,N74),0)</x:f>
        <x:v>0</x:v>
      </x:c>
      <x:c r="S74" s="2" t="n">
        <x:f>SUMIFS('Factures'!$H$8:$H$131,'Factures'!$B$8:$B$131,A74)</x:f>
        <x:v>0</x:v>
      </x:c>
      <x:c r="T74" s="2" t="n">
        <x:f>SUMIFS('Factures'!$I$8:$I$131,'Factures'!$B$8:$B$131,A74)</x:f>
        <x:v>0</x:v>
      </x:c>
      <x:c r="U74" s="2" t="n">
        <x:f>IF(K74=1,IF(ISNUMBER(M74),0,1)+IF(ISNUMBER(N74),0,1),0)+SUMIFS('Factures'!$J$8:$J$131,'Factures'!$B$8:$B$131,A74)</x:f>
        <x:v>0</x:v>
      </x:c>
      <x:c r="V74" s="2" t="n">
        <x:f>IF(K74=1,L74-COUNTIFS('Factures'!$B$8:$B$131,A74,'Factures'!$C$8:$C$131,B74),0)</x:f>
        <x:v>0</x:v>
      </x:c>
      <x:c r="W74" s="2" t="str">
        <x:f>IF(K74=1,INDEX('Heures'!$H$8:$H$127,MATCH(A74,'Heures'!$A$8:$A$127,0)),IF(AND(K74=0,L74&gt;0),INDEX('Factures'!$K$8:$K$131,MATCH(A74,'Factures'!$B$8:$B$131,0)),"À vérifier"))</x:f>
        <x:v>Chloé Vuille</x:v>
      </x:c>
    </x:row>
    <x:row r="75" ht="48" customHeight="1">
      <x:c r="A75" s="2" t="str">
        <x:v>M068</x:v>
      </x:c>
      <x:c r="B75" s="2" t="str">
        <x:f>IF(K75=1,INDEX('Heures'!$B$8:$B$127,MATCH(A75,'Heures'!$A$8:$A$127,0)),IF(L75&gt;0,INDEX('Factures'!$C$8:$C$131,MATCH(A75,'Factures'!$B$8:$B$131,0)),"n.a."))</x:f>
        <x:v>Lumévia Personnel</x:v>
      </x:c>
      <x:c r="C75" s="2" t="str">
        <x:f>IF(D75="","Concordant","À traiter")</x:f>
        <x:v>Concordant</x:v>
      </x:c>
      <x:c r="D75" s="16" t="str">
        <x:f>IF(K75=0,"Mission inconnue. ",IF(K75&gt;1,"Relevé dupliqué. ",""))&amp;IF(L75=0,"Facture absente. ","")&amp;IF(U75&gt;0,"Données manquantes. ","")&amp;IF(AND(K75=1,O75&lt;&gt;"Oui"),"Heures non validées. ","")&amp;IF(P75&gt;0,"Pièce absente. ","")&amp;IF(T75&gt;0,"Doublon facture. ","")&amp;IF(AND(ISNUMBER(M75),L75&gt;0,M75&lt;&gt;Q75),"Écart heures. ","")&amp;IF(R75&gt;0,"Écart tarif. ","")&amp;IF(S75&gt;0,"Calcul facture. ","")&amp;IF(V75&gt;0,"Agence différente. ","")&amp;IF(ISNUMBER(G75),IF(ABS(G75)&gt;$B$4,"Écart montant. ",""),"")</x:f>
      </x:c>
      <x:c r="E75" s="15" t="n">
        <x:f>IF(AND(K75=1,ISNUMBER(M75),ISNUMBER(N75)),ROUND(M75*N75,2),"n.a.")</x:f>
        <x:v>420</x:v>
      </x:c>
      <x:c r="F75" s="15" t="n">
        <x:f>IF(L75=0,"n.a.",SUMIFS('Factures'!$F$8:$F$131,'Factures'!$B$8:$B$131,A75))</x:f>
        <x:v>420</x:v>
      </x:c>
      <x:c r="G75" s="15" t="n">
        <x:f>IF(AND(ISNUMBER(E75),ISNUMBER(F75)),ROUND(F75-E75,2),"n.a.")</x:f>
        <x:v>0</x:v>
      </x:c>
      <x:c r="H75" s="14" t="str">
        <x:v>Non démarré</x:v>
      </x:c>
      <x:c r="I75" s="14" t="str"/>
      <x:c r="J75" s="14" t="str"/>
      <x:c r="K75" s="2" t="n">
        <x:f>COUNTIFS('Heures'!$A$8:$A$127,A75)</x:f>
        <x:v>1</x:v>
      </x:c>
      <x:c r="L75" s="2" t="n">
        <x:f>COUNTIFS('Factures'!$B$8:$B$131,A75)</x:f>
        <x:v>1</x:v>
      </x:c>
      <x:c r="M75" s="10" t="n">
        <x:f>IF(AND(K75=1,COUNTIFS('Heures'!$A$8:$A$127,A75,'Heures'!$E$8:$E$127,"&gt;=0",'Heures'!$E$8:$E$127,"&lt;&gt;")=1),INDEX('Heures'!$E$8:$E$127,MATCH(A75,'Heures'!$A$8:$A$127,0)),"n.a.")</x:f>
        <x:v>6</x:v>
      </x:c>
      <x:c r="N75" s="10" t="n">
        <x:f>IF(AND(K75=1,COUNTIFS('Heures'!$A$8:$A$127,A75,'Heures'!$F$8:$F$127,"&gt;=0",'Heures'!$F$8:$F$127,"&lt;&gt;")=1),INDEX('Heures'!$F$8:$F$127,MATCH(A75,'Heures'!$A$8:$A$127,0)),"n.a.")</x:f>
        <x:v>70</x:v>
      </x:c>
      <x:c r="O75" s="2" t="str">
        <x:f>IF(K75=1,INDEX('Heures'!$G$8:$G$127,MATCH(A75,'Heures'!$A$8:$A$127,0)),"n.a.")</x:f>
        <x:v>Oui</x:v>
      </x:c>
      <x:c r="P75" s="2" t="n">
        <x:f>L75-COUNTIFS('Factures'!$B$8:$B$131,A75,'Factures'!$G$8:$G$131,"Oui")</x:f>
        <x:v>0</x:v>
      </x:c>
      <x:c r="Q75" s="10" t="n">
        <x:f>IF(L75=0,"n.a.",SUMIFS('Factures'!$D$8:$D$131,'Factures'!$B$8:$B$131,A75))</x:f>
        <x:v>6</x:v>
      </x:c>
      <x:c r="R75" s="2" t="n">
        <x:f>IF(ISNUMBER(N75),L75-COUNTIFS('Factures'!$B$8:$B$131,A75,'Factures'!$E$8:$E$131,N75),0)</x:f>
        <x:v>0</x:v>
      </x:c>
      <x:c r="S75" s="2" t="n">
        <x:f>SUMIFS('Factures'!$H$8:$H$131,'Factures'!$B$8:$B$131,A75)</x:f>
        <x:v>0</x:v>
      </x:c>
      <x:c r="T75" s="2" t="n">
        <x:f>SUMIFS('Factures'!$I$8:$I$131,'Factures'!$B$8:$B$131,A75)</x:f>
        <x:v>0</x:v>
      </x:c>
      <x:c r="U75" s="2" t="n">
        <x:f>IF(K75=1,IF(ISNUMBER(M75),0,1)+IF(ISNUMBER(N75),0,1),0)+SUMIFS('Factures'!$J$8:$J$131,'Factures'!$B$8:$B$131,A75)</x:f>
        <x:v>0</x:v>
      </x:c>
      <x:c r="V75" s="2" t="n">
        <x:f>IF(K75=1,L75-COUNTIFS('Factures'!$B$8:$B$131,A75,'Factures'!$C$8:$C$131,B75),0)</x:f>
        <x:v>0</x:v>
      </x:c>
      <x:c r="W75" s="2" t="str">
        <x:f>IF(K75=1,INDEX('Heures'!$H$8:$H$127,MATCH(A75,'Heures'!$A$8:$A$127,0)),IF(AND(K75=0,L75&gt;0),INDEX('Factures'!$K$8:$K$131,MATCH(A75,'Factures'!$B$8:$B$131,0)),"À vérifier"))</x:f>
        <x:v>Arthur Lambert</x:v>
      </x:c>
    </x:row>
    <x:row r="76" ht="48" customHeight="1">
      <x:c r="A76" s="2" t="str">
        <x:v>M069</x:v>
      </x:c>
      <x:c r="B76" s="2" t="str">
        <x:f>IF(K76=1,INDEX('Heures'!$B$8:$B$127,MATCH(A76,'Heures'!$A$8:$A$127,0)),IF(L76&gt;0,INDEX('Factures'!$C$8:$C$131,MATCH(A76,'Factures'!$B$8:$B$131,0)),"n.a."))</x:f>
        <x:v>Orivelle Placement</x:v>
      </x:c>
      <x:c r="C76" s="2" t="str">
        <x:f>IF(D76="","Concordant","À traiter")</x:f>
        <x:v>Concordant</x:v>
      </x:c>
      <x:c r="D76" s="16" t="str">
        <x:f>IF(K76=0,"Mission inconnue. ",IF(K76&gt;1,"Relevé dupliqué. ",""))&amp;IF(L76=0,"Facture absente. ","")&amp;IF(U76&gt;0,"Données manquantes. ","")&amp;IF(AND(K76=1,O76&lt;&gt;"Oui"),"Heures non validées. ","")&amp;IF(P76&gt;0,"Pièce absente. ","")&amp;IF(T76&gt;0,"Doublon facture. ","")&amp;IF(AND(ISNUMBER(M76),L76&gt;0,M76&lt;&gt;Q76),"Écart heures. ","")&amp;IF(R76&gt;0,"Écart tarif. ","")&amp;IF(S76&gt;0,"Calcul facture. ","")&amp;IF(V76&gt;0,"Agence différente. ","")&amp;IF(ISNUMBER(G76),IF(ABS(G76)&gt;$B$4,"Écart montant. ",""),"")</x:f>
      </x:c>
      <x:c r="E76" s="15" t="n">
        <x:f>IF(AND(K76=1,ISNUMBER(M76),ISNUMBER(N76)),ROUND(M76*N76,2),"n.a.")</x:f>
        <x:v>495</x:v>
      </x:c>
      <x:c r="F76" s="15" t="n">
        <x:f>IF(L76=0,"n.a.",SUMIFS('Factures'!$F$8:$F$131,'Factures'!$B$8:$B$131,A76))</x:f>
        <x:v>495</x:v>
      </x:c>
      <x:c r="G76" s="15" t="n">
        <x:f>IF(AND(ISNUMBER(E76),ISNUMBER(F76)),ROUND(F76-E76,2),"n.a.")</x:f>
        <x:v>0</x:v>
      </x:c>
      <x:c r="H76" s="14" t="str">
        <x:v>Non démarré</x:v>
      </x:c>
      <x:c r="I76" s="14" t="str"/>
      <x:c r="J76" s="14" t="str"/>
      <x:c r="K76" s="2" t="n">
        <x:f>COUNTIFS('Heures'!$A$8:$A$127,A76)</x:f>
        <x:v>1</x:v>
      </x:c>
      <x:c r="L76" s="2" t="n">
        <x:f>COUNTIFS('Factures'!$B$8:$B$131,A76)</x:f>
        <x:v>1</x:v>
      </x:c>
      <x:c r="M76" s="10" t="n">
        <x:f>IF(AND(K76=1,COUNTIFS('Heures'!$A$8:$A$127,A76,'Heures'!$E$8:$E$127,"&gt;=0",'Heures'!$E$8:$E$127,"&lt;&gt;")=1),INDEX('Heures'!$E$8:$E$127,MATCH(A76,'Heures'!$A$8:$A$127,0)),"n.a.")</x:f>
        <x:v>9</x:v>
      </x:c>
      <x:c r="N76" s="10" t="n">
        <x:f>IF(AND(K76=1,COUNTIFS('Heures'!$A$8:$A$127,A76,'Heures'!$F$8:$F$127,"&gt;=0",'Heures'!$F$8:$F$127,"&lt;&gt;")=1),INDEX('Heures'!$F$8:$F$127,MATCH(A76,'Heures'!$A$8:$A$127,0)),"n.a.")</x:f>
        <x:v>55</x:v>
      </x:c>
      <x:c r="O76" s="2" t="str">
        <x:f>IF(K76=1,INDEX('Heures'!$G$8:$G$127,MATCH(A76,'Heures'!$A$8:$A$127,0)),"n.a.")</x:f>
        <x:v>Oui</x:v>
      </x:c>
      <x:c r="P76" s="2" t="n">
        <x:f>L76-COUNTIFS('Factures'!$B$8:$B$131,A76,'Factures'!$G$8:$G$131,"Oui")</x:f>
        <x:v>0</x:v>
      </x:c>
      <x:c r="Q76" s="10" t="n">
        <x:f>IF(L76=0,"n.a.",SUMIFS('Factures'!$D$8:$D$131,'Factures'!$B$8:$B$131,A76))</x:f>
        <x:v>9</x:v>
      </x:c>
      <x:c r="R76" s="2" t="n">
        <x:f>IF(ISNUMBER(N76),L76-COUNTIFS('Factures'!$B$8:$B$131,A76,'Factures'!$E$8:$E$131,N76),0)</x:f>
        <x:v>0</x:v>
      </x:c>
      <x:c r="S76" s="2" t="n">
        <x:f>SUMIFS('Factures'!$H$8:$H$131,'Factures'!$B$8:$B$131,A76)</x:f>
        <x:v>0</x:v>
      </x:c>
      <x:c r="T76" s="2" t="n">
        <x:f>SUMIFS('Factures'!$I$8:$I$131,'Factures'!$B$8:$B$131,A76)</x:f>
        <x:v>0</x:v>
      </x:c>
      <x:c r="U76" s="2" t="n">
        <x:f>IF(K76=1,IF(ISNUMBER(M76),0,1)+IF(ISNUMBER(N76),0,1),0)+SUMIFS('Factures'!$J$8:$J$131,'Factures'!$B$8:$B$131,A76)</x:f>
        <x:v>0</x:v>
      </x:c>
      <x:c r="V76" s="2" t="n">
        <x:f>IF(K76=1,L76-COUNTIFS('Factures'!$B$8:$B$131,A76,'Factures'!$C$8:$C$131,B76),0)</x:f>
        <x:v>0</x:v>
      </x:c>
      <x:c r="W76" s="2" t="str">
        <x:f>IF(K76=1,INDEX('Heures'!$H$8:$H$127,MATCH(A76,'Heures'!$A$8:$A$127,0)),IF(AND(K76=0,L76&gt;0),INDEX('Factures'!$K$8:$K$131,MATCH(A76,'Factures'!$B$8:$B$131,0)),"À vérifier"))</x:f>
        <x:v>Sarah Dumont</x:v>
      </x:c>
    </x:row>
    <x:row r="77" ht="48" customHeight="1">
      <x:c r="A77" s="2" t="str">
        <x:v>M070</x:v>
      </x:c>
      <x:c r="B77" s="2" t="str">
        <x:f>IF(K77=1,INDEX('Heures'!$B$8:$B$127,MATCH(A77,'Heures'!$A$8:$A$127,0)),IF(L77&gt;0,INDEX('Factures'!$C$8:$C$131,MATCH(A77,'Factures'!$B$8:$B$131,0)),"n.a."))</x:f>
        <x:v>Alpélia Intérim</x:v>
      </x:c>
      <x:c r="C77" s="2" t="str">
        <x:f>IF(D77="","Concordant","À traiter")</x:f>
        <x:v>Concordant</x:v>
      </x:c>
      <x:c r="D77" s="16" t="str">
        <x:f>IF(K77=0,"Mission inconnue. ",IF(K77&gt;1,"Relevé dupliqué. ",""))&amp;IF(L77=0,"Facture absente. ","")&amp;IF(U77&gt;0,"Données manquantes. ","")&amp;IF(AND(K77=1,O77&lt;&gt;"Oui"),"Heures non validées. ","")&amp;IF(P77&gt;0,"Pièce absente. ","")&amp;IF(T77&gt;0,"Doublon facture. ","")&amp;IF(AND(ISNUMBER(M77),L77&gt;0,M77&lt;&gt;Q77),"Écart heures. ","")&amp;IF(R77&gt;0,"Écart tarif. ","")&amp;IF(S77&gt;0,"Calcul facture. ","")&amp;IF(V77&gt;0,"Agence différente. ","")&amp;IF(ISNUMBER(G77),IF(ABS(G77)&gt;$B$4,"Écart montant. ",""),"")</x:f>
      </x:c>
      <x:c r="E77" s="15" t="n">
        <x:f>IF(AND(K77=1,ISNUMBER(M77),ISNUMBER(N77)),ROUND(M77*N77,2),"n.a.")</x:f>
        <x:v>600</x:v>
      </x:c>
      <x:c r="F77" s="15" t="n">
        <x:f>IF(L77=0,"n.a.",SUMIFS('Factures'!$F$8:$F$131,'Factures'!$B$8:$B$131,A77))</x:f>
        <x:v>600</x:v>
      </x:c>
      <x:c r="G77" s="15" t="n">
        <x:f>IF(AND(ISNUMBER(E77),ISNUMBER(F77)),ROUND(F77-E77,2),"n.a.")</x:f>
        <x:v>0</x:v>
      </x:c>
      <x:c r="H77" s="14" t="str">
        <x:v>Non démarré</x:v>
      </x:c>
      <x:c r="I77" s="14" t="str"/>
      <x:c r="J77" s="14" t="str"/>
      <x:c r="K77" s="2" t="n">
        <x:f>COUNTIFS('Heures'!$A$8:$A$127,A77)</x:f>
        <x:v>1</x:v>
      </x:c>
      <x:c r="L77" s="2" t="n">
        <x:f>COUNTIFS('Factures'!$B$8:$B$131,A77)</x:f>
        <x:v>1</x:v>
      </x:c>
      <x:c r="M77" s="10" t="n">
        <x:f>IF(AND(K77=1,COUNTIFS('Heures'!$A$8:$A$127,A77,'Heures'!$E$8:$E$127,"&gt;=0",'Heures'!$E$8:$E$127,"&lt;&gt;")=1),INDEX('Heures'!$E$8:$E$127,MATCH(A77,'Heures'!$A$8:$A$127,0)),"n.a.")</x:f>
        <x:v>10</x:v>
      </x:c>
      <x:c r="N77" s="10" t="n">
        <x:f>IF(AND(K77=1,COUNTIFS('Heures'!$A$8:$A$127,A77,'Heures'!$F$8:$F$127,"&gt;=0",'Heures'!$F$8:$F$127,"&lt;&gt;")=1),INDEX('Heures'!$F$8:$F$127,MATCH(A77,'Heures'!$A$8:$A$127,0)),"n.a.")</x:f>
        <x:v>60</x:v>
      </x:c>
      <x:c r="O77" s="2" t="str">
        <x:f>IF(K77=1,INDEX('Heures'!$G$8:$G$127,MATCH(A77,'Heures'!$A$8:$A$127,0)),"n.a.")</x:f>
        <x:v>Oui</x:v>
      </x:c>
      <x:c r="P77" s="2" t="n">
        <x:f>L77-COUNTIFS('Factures'!$B$8:$B$131,A77,'Factures'!$G$8:$G$131,"Oui")</x:f>
        <x:v>0</x:v>
      </x:c>
      <x:c r="Q77" s="10" t="n">
        <x:f>IF(L77=0,"n.a.",SUMIFS('Factures'!$D$8:$D$131,'Factures'!$B$8:$B$131,A77))</x:f>
        <x:v>10</x:v>
      </x:c>
      <x:c r="R77" s="2" t="n">
        <x:f>IF(ISNUMBER(N77),L77-COUNTIFS('Factures'!$B$8:$B$131,A77,'Factures'!$E$8:$E$131,N77),0)</x:f>
        <x:v>0</x:v>
      </x:c>
      <x:c r="S77" s="2" t="n">
        <x:f>SUMIFS('Factures'!$H$8:$H$131,'Factures'!$B$8:$B$131,A77)</x:f>
        <x:v>0</x:v>
      </x:c>
      <x:c r="T77" s="2" t="n">
        <x:f>SUMIFS('Factures'!$I$8:$I$131,'Factures'!$B$8:$B$131,A77)</x:f>
        <x:v>0</x:v>
      </x:c>
      <x:c r="U77" s="2" t="n">
        <x:f>IF(K77=1,IF(ISNUMBER(M77),0,1)+IF(ISNUMBER(N77),0,1),0)+SUMIFS('Factures'!$J$8:$J$131,'Factures'!$B$8:$B$131,A77)</x:f>
        <x:v>0</x:v>
      </x:c>
      <x:c r="V77" s="2" t="n">
        <x:f>IF(K77=1,L77-COUNTIFS('Factures'!$B$8:$B$131,A77,'Factures'!$C$8:$C$131,B77),0)</x:f>
        <x:v>0</x:v>
      </x:c>
      <x:c r="W77" s="2" t="str">
        <x:f>IF(K77=1,INDEX('Heures'!$H$8:$H$127,MATCH(A77,'Heures'!$A$8:$A$127,0)),IF(AND(K77=0,L77&gt;0),INDEX('Factures'!$K$8:$K$131,MATCH(A77,'Factures'!$B$8:$B$131,0)),"À vérifier"))</x:f>
        <x:v>Louis Girard</x:v>
      </x:c>
    </x:row>
    <x:row r="78" ht="48" customHeight="1">
      <x:c r="A78" s="2" t="str">
        <x:v>M071</x:v>
      </x:c>
      <x:c r="B78" s="2" t="str">
        <x:f>IF(K78=1,INDEX('Heures'!$B$8:$B$127,MATCH(A78,'Heures'!$A$8:$A$127,0)),IF(L78&gt;0,INDEX('Factures'!$C$8:$C$131,MATCH(A78,'Factures'!$B$8:$B$131,0)),"n.a."))</x:f>
        <x:v>Lumévia Personnel</x:v>
      </x:c>
      <x:c r="C78" s="2" t="str">
        <x:f>IF(D78="","Concordant","À traiter")</x:f>
        <x:v>Concordant</x:v>
      </x:c>
      <x:c r="D78" s="16" t="str">
        <x:f>IF(K78=0,"Mission inconnue. ",IF(K78&gt;1,"Relevé dupliqué. ",""))&amp;IF(L78=0,"Facture absente. ","")&amp;IF(U78&gt;0,"Données manquantes. ","")&amp;IF(AND(K78=1,O78&lt;&gt;"Oui"),"Heures non validées. ","")&amp;IF(P78&gt;0,"Pièce absente. ","")&amp;IF(T78&gt;0,"Doublon facture. ","")&amp;IF(AND(ISNUMBER(M78),L78&gt;0,M78&lt;&gt;Q78),"Écart heures. ","")&amp;IF(R78&gt;0,"Écart tarif. ","")&amp;IF(S78&gt;0,"Calcul facture. ","")&amp;IF(V78&gt;0,"Agence différente. ","")&amp;IF(ISNUMBER(G78),IF(ABS(G78)&gt;$B$4,"Écart montant. ",""),"")</x:f>
      </x:c>
      <x:c r="E78" s="15" t="n">
        <x:f>IF(AND(K78=1,ISNUMBER(M78),ISNUMBER(N78)),ROUND(M78*N78,2),"n.a.")</x:f>
        <x:v>487.5</x:v>
      </x:c>
      <x:c r="F78" s="15" t="n">
        <x:f>IF(L78=0,"n.a.",SUMIFS('Factures'!$F$8:$F$131,'Factures'!$B$8:$B$131,A78))</x:f>
        <x:v>487.5</x:v>
      </x:c>
      <x:c r="G78" s="15" t="n">
        <x:f>IF(AND(ISNUMBER(E78),ISNUMBER(F78)),ROUND(F78-E78,2),"n.a.")</x:f>
        <x:v>0</x:v>
      </x:c>
      <x:c r="H78" s="14" t="str">
        <x:v>Non démarré</x:v>
      </x:c>
      <x:c r="I78" s="14" t="str"/>
      <x:c r="J78" s="14" t="str"/>
      <x:c r="K78" s="2" t="n">
        <x:f>COUNTIFS('Heures'!$A$8:$A$127,A78)</x:f>
        <x:v>1</x:v>
      </x:c>
      <x:c r="L78" s="2" t="n">
        <x:f>COUNTIFS('Factures'!$B$8:$B$131,A78)</x:f>
        <x:v>1</x:v>
      </x:c>
      <x:c r="M78" s="10" t="n">
        <x:f>IF(AND(K78=1,COUNTIFS('Heures'!$A$8:$A$127,A78,'Heures'!$E$8:$E$127,"&gt;=0",'Heures'!$E$8:$E$127,"&lt;&gt;")=1),INDEX('Heures'!$E$8:$E$127,MATCH(A78,'Heures'!$A$8:$A$127,0)),"n.a.")</x:f>
        <x:v>7.5</x:v>
      </x:c>
      <x:c r="N78" s="10" t="n">
        <x:f>IF(AND(K78=1,COUNTIFS('Heures'!$A$8:$A$127,A78,'Heures'!$F$8:$F$127,"&gt;=0",'Heures'!$F$8:$F$127,"&lt;&gt;")=1),INDEX('Heures'!$F$8:$F$127,MATCH(A78,'Heures'!$A$8:$A$127,0)),"n.a.")</x:f>
        <x:v>65</x:v>
      </x:c>
      <x:c r="O78" s="2" t="str">
        <x:f>IF(K78=1,INDEX('Heures'!$G$8:$G$127,MATCH(A78,'Heures'!$A$8:$A$127,0)),"n.a.")</x:f>
        <x:v>Oui</x:v>
      </x:c>
      <x:c r="P78" s="2" t="n">
        <x:f>L78-COUNTIFS('Factures'!$B$8:$B$131,A78,'Factures'!$G$8:$G$131,"Oui")</x:f>
        <x:v>0</x:v>
      </x:c>
      <x:c r="Q78" s="10" t="n">
        <x:f>IF(L78=0,"n.a.",SUMIFS('Factures'!$D$8:$D$131,'Factures'!$B$8:$B$131,A78))</x:f>
        <x:v>7.5</x:v>
      </x:c>
      <x:c r="R78" s="2" t="n">
        <x:f>IF(ISNUMBER(N78),L78-COUNTIFS('Factures'!$B$8:$B$131,A78,'Factures'!$E$8:$E$131,N78),0)</x:f>
        <x:v>0</x:v>
      </x:c>
      <x:c r="S78" s="2" t="n">
        <x:f>SUMIFS('Factures'!$H$8:$H$131,'Factures'!$B$8:$B$131,A78)</x:f>
        <x:v>0</x:v>
      </x:c>
      <x:c r="T78" s="2" t="n">
        <x:f>SUMIFS('Factures'!$I$8:$I$131,'Factures'!$B$8:$B$131,A78)</x:f>
        <x:v>0</x:v>
      </x:c>
      <x:c r="U78" s="2" t="n">
        <x:f>IF(K78=1,IF(ISNUMBER(M78),0,1)+IF(ISNUMBER(N78),0,1),0)+SUMIFS('Factures'!$J$8:$J$131,'Factures'!$B$8:$B$131,A78)</x:f>
        <x:v>0</x:v>
      </x:c>
      <x:c r="V78" s="2" t="n">
        <x:f>IF(K78=1,L78-COUNTIFS('Factures'!$B$8:$B$131,A78,'Factures'!$C$8:$C$131,B78),0)</x:f>
        <x:v>0</x:v>
      </x:c>
      <x:c r="W78" s="2" t="str">
        <x:f>IF(K78=1,INDEX('Heures'!$H$8:$H$127,MATCH(A78,'Heures'!$A$8:$A$127,0)),IF(AND(K78=0,L78&gt;0),INDEX('Factures'!$K$8:$K$131,MATCH(A78,'Factures'!$B$8:$B$131,0)),"À vérifier"))</x:f>
        <x:v>Manon Clerc</x:v>
      </x:c>
    </x:row>
    <x:row r="79" ht="48" customHeight="1">
      <x:c r="A79" s="2" t="str">
        <x:v>M072</x:v>
      </x:c>
      <x:c r="B79" s="2" t="str">
        <x:f>IF(K79=1,INDEX('Heures'!$B$8:$B$127,MATCH(A79,'Heures'!$A$8:$A$127,0)),IF(L79&gt;0,INDEX('Factures'!$C$8:$C$131,MATCH(A79,'Factures'!$B$8:$B$131,0)),"n.a."))</x:f>
        <x:v>Orivelle Placement</x:v>
      </x:c>
      <x:c r="C79" s="2" t="str">
        <x:f>IF(D79="","Concordant","À traiter")</x:f>
        <x:v>À traiter</x:v>
      </x:c>
      <x:c r="D79" s="16" t="str">
        <x:f>IF(K79=0,"Mission inconnue. ",IF(K79&gt;1,"Relevé dupliqué. ",""))&amp;IF(L79=0,"Facture absente. ","")&amp;IF(U79&gt;0,"Données manquantes. ","")&amp;IF(AND(K79=1,O79&lt;&gt;"Oui"),"Heures non validées. ","")&amp;IF(P79&gt;0,"Pièce absente. ","")&amp;IF(T79&gt;0,"Doublon facture. ","")&amp;IF(AND(ISNUMBER(M79),L79&gt;0,M79&lt;&gt;Q79),"Écart heures. ","")&amp;IF(R79&gt;0,"Écart tarif. ","")&amp;IF(S79&gt;0,"Calcul facture. ","")&amp;IF(V79&gt;0,"Agence différente. ","")&amp;IF(ISNUMBER(G79),IF(ABS(G79)&gt;$B$4,"Écart montant. ",""),"")</x:f>
        <x:v>Écart tarif. Écart montant. </x:v>
      </x:c>
      <x:c r="E79" s="15" t="n">
        <x:f>IF(AND(K79=1,ISNUMBER(M79),ISNUMBER(N79)),ROUND(M79*N79,2),"n.a.")</x:f>
        <x:v>560</x:v>
      </x:c>
      <x:c r="F79" s="15" t="n">
        <x:f>IF(L79=0,"n.a.",SUMIFS('Factures'!$F$8:$F$131,'Factures'!$B$8:$B$131,A79))</x:f>
        <x:v>600</x:v>
      </x:c>
      <x:c r="G79" s="15" t="n">
        <x:f>IF(AND(ISNUMBER(E79),ISNUMBER(F79)),ROUND(F79-E79,2),"n.a.")</x:f>
        <x:v>40</x:v>
      </x:c>
      <x:c r="H79" s="14" t="str">
        <x:v>Non démarré</x:v>
      </x:c>
      <x:c r="I79" s="14" t="str"/>
      <x:c r="J79" s="14" t="str"/>
      <x:c r="K79" s="2" t="n">
        <x:f>COUNTIFS('Heures'!$A$8:$A$127,A79)</x:f>
        <x:v>1</x:v>
      </x:c>
      <x:c r="L79" s="2" t="n">
        <x:f>COUNTIFS('Factures'!$B$8:$B$131,A79)</x:f>
        <x:v>1</x:v>
      </x:c>
      <x:c r="M79" s="10" t="n">
        <x:f>IF(AND(K79=1,COUNTIFS('Heures'!$A$8:$A$127,A79,'Heures'!$E$8:$E$127,"&gt;=0",'Heures'!$E$8:$E$127,"&lt;&gt;")=1),INDEX('Heures'!$E$8:$E$127,MATCH(A79,'Heures'!$A$8:$A$127,0)),"n.a.")</x:f>
        <x:v>8</x:v>
      </x:c>
      <x:c r="N79" s="10" t="n">
        <x:f>IF(AND(K79=1,COUNTIFS('Heures'!$A$8:$A$127,A79,'Heures'!$F$8:$F$127,"&gt;=0",'Heures'!$F$8:$F$127,"&lt;&gt;")=1),INDEX('Heures'!$F$8:$F$127,MATCH(A79,'Heures'!$A$8:$A$127,0)),"n.a.")</x:f>
        <x:v>70</x:v>
      </x:c>
      <x:c r="O79" s="2" t="str">
        <x:f>IF(K79=1,INDEX('Heures'!$G$8:$G$127,MATCH(A79,'Heures'!$A$8:$A$127,0)),"n.a.")</x:f>
        <x:v>Oui</x:v>
      </x:c>
      <x:c r="P79" s="2" t="n">
        <x:f>L79-COUNTIFS('Factures'!$B$8:$B$131,A79,'Factures'!$G$8:$G$131,"Oui")</x:f>
        <x:v>0</x:v>
      </x:c>
      <x:c r="Q79" s="10" t="n">
        <x:f>IF(L79=0,"n.a.",SUMIFS('Factures'!$D$8:$D$131,'Factures'!$B$8:$B$131,A79))</x:f>
        <x:v>8</x:v>
      </x:c>
      <x:c r="R79" s="2" t="n">
        <x:f>IF(ISNUMBER(N79),L79-COUNTIFS('Factures'!$B$8:$B$131,A79,'Factures'!$E$8:$E$131,N79),0)</x:f>
        <x:v>1</x:v>
      </x:c>
      <x:c r="S79" s="2" t="n">
        <x:f>SUMIFS('Factures'!$H$8:$H$131,'Factures'!$B$8:$B$131,A79)</x:f>
        <x:v>0</x:v>
      </x:c>
      <x:c r="T79" s="2" t="n">
        <x:f>SUMIFS('Factures'!$I$8:$I$131,'Factures'!$B$8:$B$131,A79)</x:f>
        <x:v>0</x:v>
      </x:c>
      <x:c r="U79" s="2" t="n">
        <x:f>IF(K79=1,IF(ISNUMBER(M79),0,1)+IF(ISNUMBER(N79),0,1),0)+SUMIFS('Factures'!$J$8:$J$131,'Factures'!$B$8:$B$131,A79)</x:f>
        <x:v>0</x:v>
      </x:c>
      <x:c r="V79" s="2" t="n">
        <x:f>IF(K79=1,L79-COUNTIFS('Factures'!$B$8:$B$131,A79,'Factures'!$C$8:$C$131,B79),0)</x:f>
        <x:v>0</x:v>
      </x:c>
      <x:c r="W79" s="2" t="str">
        <x:f>IF(K79=1,INDEX('Heures'!$H$8:$H$127,MATCH(A79,'Heures'!$A$8:$A$127,0)),IF(AND(K79=0,L79&gt;0),INDEX('Factures'!$K$8:$K$131,MATCH(A79,'Factures'!$B$8:$B$131,0)),"À vérifier"))</x:f>
        <x:v>Gabriel Renaud</x:v>
      </x:c>
    </x:row>
    <x:row r="80" ht="48" customHeight="1">
      <x:c r="A80" s="2" t="str">
        <x:v>M073</x:v>
      </x:c>
      <x:c r="B80" s="2" t="str">
        <x:f>IF(K80=1,INDEX('Heures'!$B$8:$B$127,MATCH(A80,'Heures'!$A$8:$A$127,0)),IF(L80&gt;0,INDEX('Factures'!$C$8:$C$131,MATCH(A80,'Factures'!$B$8:$B$131,0)),"n.a."))</x:f>
        <x:v>Alpélia Intérim</x:v>
      </x:c>
      <x:c r="C80" s="2" t="str">
        <x:f>IF(D80="","Concordant","À traiter")</x:f>
        <x:v>Concordant</x:v>
      </x:c>
      <x:c r="D80" s="16" t="str">
        <x:f>IF(K80=0,"Mission inconnue. ",IF(K80&gt;1,"Relevé dupliqué. ",""))&amp;IF(L80=0,"Facture absente. ","")&amp;IF(U80&gt;0,"Données manquantes. ","")&amp;IF(AND(K80=1,O80&lt;&gt;"Oui"),"Heures non validées. ","")&amp;IF(P80&gt;0,"Pièce absente. ","")&amp;IF(T80&gt;0,"Doublon facture. ","")&amp;IF(AND(ISNUMBER(M80),L80&gt;0,M80&lt;&gt;Q80),"Écart heures. ","")&amp;IF(R80&gt;0,"Écart tarif. ","")&amp;IF(S80&gt;0,"Calcul facture. ","")&amp;IF(V80&gt;0,"Agence différente. ","")&amp;IF(ISNUMBER(G80),IF(ABS(G80)&gt;$B$4,"Écart montant. ",""),"")</x:f>
      </x:c>
      <x:c r="E80" s="15" t="n">
        <x:f>IF(AND(K80=1,ISNUMBER(M80),ISNUMBER(N80)),ROUND(M80*N80,2),"n.a.")</x:f>
        <x:v>330</x:v>
      </x:c>
      <x:c r="F80" s="15" t="n">
        <x:f>IF(L80=0,"n.a.",SUMIFS('Factures'!$F$8:$F$131,'Factures'!$B$8:$B$131,A80))</x:f>
        <x:v>330</x:v>
      </x:c>
      <x:c r="G80" s="15" t="n">
        <x:f>IF(AND(ISNUMBER(E80),ISNUMBER(F80)),ROUND(F80-E80,2),"n.a.")</x:f>
        <x:v>0</x:v>
      </x:c>
      <x:c r="H80" s="14" t="str">
        <x:v>Non démarré</x:v>
      </x:c>
      <x:c r="I80" s="14" t="str"/>
      <x:c r="J80" s="14" t="str"/>
      <x:c r="K80" s="2" t="n">
        <x:f>COUNTIFS('Heures'!$A$8:$A$127,A80)</x:f>
        <x:v>1</x:v>
      </x:c>
      <x:c r="L80" s="2" t="n">
        <x:f>COUNTIFS('Factures'!$B$8:$B$131,A80)</x:f>
        <x:v>1</x:v>
      </x:c>
      <x:c r="M80" s="10" t="n">
        <x:f>IF(AND(K80=1,COUNTIFS('Heures'!$A$8:$A$127,A80,'Heures'!$E$8:$E$127,"&gt;=0",'Heures'!$E$8:$E$127,"&lt;&gt;")=1),INDEX('Heures'!$E$8:$E$127,MATCH(A80,'Heures'!$A$8:$A$127,0)),"n.a.")</x:f>
        <x:v>6</x:v>
      </x:c>
      <x:c r="N80" s="10" t="n">
        <x:f>IF(AND(K80=1,COUNTIFS('Heures'!$A$8:$A$127,A80,'Heures'!$F$8:$F$127,"&gt;=0",'Heures'!$F$8:$F$127,"&lt;&gt;")=1),INDEX('Heures'!$F$8:$F$127,MATCH(A80,'Heures'!$A$8:$A$127,0)),"n.a.")</x:f>
        <x:v>55</x:v>
      </x:c>
      <x:c r="O80" s="2" t="str">
        <x:f>IF(K80=1,INDEX('Heures'!$G$8:$G$127,MATCH(A80,'Heures'!$A$8:$A$127,0)),"n.a.")</x:f>
        <x:v>Oui</x:v>
      </x:c>
      <x:c r="P80" s="2" t="n">
        <x:f>L80-COUNTIFS('Factures'!$B$8:$B$131,A80,'Factures'!$G$8:$G$131,"Oui")</x:f>
        <x:v>0</x:v>
      </x:c>
      <x:c r="Q80" s="10" t="n">
        <x:f>IF(L80=0,"n.a.",SUMIFS('Factures'!$D$8:$D$131,'Factures'!$B$8:$B$131,A80))</x:f>
        <x:v>6</x:v>
      </x:c>
      <x:c r="R80" s="2" t="n">
        <x:f>IF(ISNUMBER(N80),L80-COUNTIFS('Factures'!$B$8:$B$131,A80,'Factures'!$E$8:$E$131,N80),0)</x:f>
        <x:v>0</x:v>
      </x:c>
      <x:c r="S80" s="2" t="n">
        <x:f>SUMIFS('Factures'!$H$8:$H$131,'Factures'!$B$8:$B$131,A80)</x:f>
        <x:v>0</x:v>
      </x:c>
      <x:c r="T80" s="2" t="n">
        <x:f>SUMIFS('Factures'!$I$8:$I$131,'Factures'!$B$8:$B$131,A80)</x:f>
        <x:v>0</x:v>
      </x:c>
      <x:c r="U80" s="2" t="n">
        <x:f>IF(K80=1,IF(ISNUMBER(M80),0,1)+IF(ISNUMBER(N80),0,1),0)+SUMIFS('Factures'!$J$8:$J$131,'Factures'!$B$8:$B$131,A80)</x:f>
        <x:v>0</x:v>
      </x:c>
      <x:c r="V80" s="2" t="n">
        <x:f>IF(K80=1,L80-COUNTIFS('Factures'!$B$8:$B$131,A80,'Factures'!$C$8:$C$131,B80),0)</x:f>
        <x:v>0</x:v>
      </x:c>
      <x:c r="W80" s="2" t="str">
        <x:f>IF(K80=1,INDEX('Heures'!$H$8:$H$127,MATCH(A80,'Heures'!$A$8:$A$127,0)),IF(AND(K80=0,L80&gt;0),INDEX('Factures'!$K$8:$K$131,MATCH(A80,'Factures'!$B$8:$B$131,0)),"À vérifier"))</x:f>
        <x:v>Julie Aubert</x:v>
      </x:c>
    </x:row>
    <x:row r="81" ht="48" customHeight="1">
      <x:c r="A81" s="2" t="str">
        <x:v>M074</x:v>
      </x:c>
      <x:c r="B81" s="2" t="str">
        <x:f>IF(K81=1,INDEX('Heures'!$B$8:$B$127,MATCH(A81,'Heures'!$A$8:$A$127,0)),IF(L81&gt;0,INDEX('Factures'!$C$8:$C$131,MATCH(A81,'Factures'!$B$8:$B$131,0)),"n.a."))</x:f>
        <x:v>Lumévia Personnel</x:v>
      </x:c>
      <x:c r="C81" s="2" t="str">
        <x:f>IF(D81="","Concordant","À traiter")</x:f>
        <x:v>Concordant</x:v>
      </x:c>
      <x:c r="D81" s="16" t="str">
        <x:f>IF(K81=0,"Mission inconnue. ",IF(K81&gt;1,"Relevé dupliqué. ",""))&amp;IF(L81=0,"Facture absente. ","")&amp;IF(U81&gt;0,"Données manquantes. ","")&amp;IF(AND(K81=1,O81&lt;&gt;"Oui"),"Heures non validées. ","")&amp;IF(P81&gt;0,"Pièce absente. ","")&amp;IF(T81&gt;0,"Doublon facture. ","")&amp;IF(AND(ISNUMBER(M81),L81&gt;0,M81&lt;&gt;Q81),"Écart heures. ","")&amp;IF(R81&gt;0,"Écart tarif. ","")&amp;IF(S81&gt;0,"Calcul facture. ","")&amp;IF(V81&gt;0,"Agence différente. ","")&amp;IF(ISNUMBER(G81),IF(ABS(G81)&gt;$B$4,"Écart montant. ",""),"")</x:f>
      </x:c>
      <x:c r="E81" s="15" t="n">
        <x:f>IF(AND(K81=1,ISNUMBER(M81),ISNUMBER(N81)),ROUND(M81*N81,2),"n.a.")</x:f>
        <x:v>540</x:v>
      </x:c>
      <x:c r="F81" s="15" t="n">
        <x:f>IF(L81=0,"n.a.",SUMIFS('Factures'!$F$8:$F$131,'Factures'!$B$8:$B$131,A81))</x:f>
        <x:v>540</x:v>
      </x:c>
      <x:c r="G81" s="15" t="n">
        <x:f>IF(AND(ISNUMBER(E81),ISNUMBER(F81)),ROUND(F81-E81,2),"n.a.")</x:f>
        <x:v>0</x:v>
      </x:c>
      <x:c r="H81" s="14" t="str">
        <x:v>Non démarré</x:v>
      </x:c>
      <x:c r="I81" s="14" t="str"/>
      <x:c r="J81" s="14" t="str"/>
      <x:c r="K81" s="2" t="n">
        <x:f>COUNTIFS('Heures'!$A$8:$A$127,A81)</x:f>
        <x:v>1</x:v>
      </x:c>
      <x:c r="L81" s="2" t="n">
        <x:f>COUNTIFS('Factures'!$B$8:$B$131,A81)</x:f>
        <x:v>1</x:v>
      </x:c>
      <x:c r="M81" s="10" t="n">
        <x:f>IF(AND(K81=1,COUNTIFS('Heures'!$A$8:$A$127,A81,'Heures'!$E$8:$E$127,"&gt;=0",'Heures'!$E$8:$E$127,"&lt;&gt;")=1),INDEX('Heures'!$E$8:$E$127,MATCH(A81,'Heures'!$A$8:$A$127,0)),"n.a.")</x:f>
        <x:v>9</x:v>
      </x:c>
      <x:c r="N81" s="10" t="n">
        <x:f>IF(AND(K81=1,COUNTIFS('Heures'!$A$8:$A$127,A81,'Heures'!$F$8:$F$127,"&gt;=0",'Heures'!$F$8:$F$127,"&lt;&gt;")=1),INDEX('Heures'!$F$8:$F$127,MATCH(A81,'Heures'!$A$8:$A$127,0)),"n.a.")</x:f>
        <x:v>60</x:v>
      </x:c>
      <x:c r="O81" s="2" t="str">
        <x:f>IF(K81=1,INDEX('Heures'!$G$8:$G$127,MATCH(A81,'Heures'!$A$8:$A$127,0)),"n.a.")</x:f>
        <x:v>Oui</x:v>
      </x:c>
      <x:c r="P81" s="2" t="n">
        <x:f>L81-COUNTIFS('Factures'!$B$8:$B$131,A81,'Factures'!$G$8:$G$131,"Oui")</x:f>
        <x:v>0</x:v>
      </x:c>
      <x:c r="Q81" s="10" t="n">
        <x:f>IF(L81=0,"n.a.",SUMIFS('Factures'!$D$8:$D$131,'Factures'!$B$8:$B$131,A81))</x:f>
        <x:v>9</x:v>
      </x:c>
      <x:c r="R81" s="2" t="n">
        <x:f>IF(ISNUMBER(N81),L81-COUNTIFS('Factures'!$B$8:$B$131,A81,'Factures'!$E$8:$E$131,N81),0)</x:f>
        <x:v>0</x:v>
      </x:c>
      <x:c r="S81" s="2" t="n">
        <x:f>SUMIFS('Factures'!$H$8:$H$131,'Factures'!$B$8:$B$131,A81)</x:f>
        <x:v>0</x:v>
      </x:c>
      <x:c r="T81" s="2" t="n">
        <x:f>SUMIFS('Factures'!$I$8:$I$131,'Factures'!$B$8:$B$131,A81)</x:f>
        <x:v>0</x:v>
      </x:c>
      <x:c r="U81" s="2" t="n">
        <x:f>IF(K81=1,IF(ISNUMBER(M81),0,1)+IF(ISNUMBER(N81),0,1),0)+SUMIFS('Factures'!$J$8:$J$131,'Factures'!$B$8:$B$131,A81)</x:f>
        <x:v>0</x:v>
      </x:c>
      <x:c r="V81" s="2" t="n">
        <x:f>IF(K81=1,L81-COUNTIFS('Factures'!$B$8:$B$131,A81,'Factures'!$C$8:$C$131,B81),0)</x:f>
        <x:v>0</x:v>
      </x:c>
      <x:c r="W81" s="2" t="str">
        <x:f>IF(K81=1,INDEX('Heures'!$H$8:$H$127,MATCH(A81,'Heures'!$A$8:$A$127,0)),IF(AND(K81=0,L81&gt;0),INDEX('Factures'!$K$8:$K$131,MATCH(A81,'Factures'!$B$8:$B$131,0)),"À vérifier"))</x:f>
        <x:v>Noah Marchand</x:v>
      </x:c>
    </x:row>
    <x:row r="82" ht="48" customHeight="1">
      <x:c r="A82" s="2" t="str">
        <x:v>M075</x:v>
      </x:c>
      <x:c r="B82" s="2" t="str">
        <x:f>IF(K82=1,INDEX('Heures'!$B$8:$B$127,MATCH(A82,'Heures'!$A$8:$A$127,0)),IF(L82&gt;0,INDEX('Factures'!$C$8:$C$131,MATCH(A82,'Factures'!$B$8:$B$131,0)),"n.a."))</x:f>
        <x:v>Orivelle Placement</x:v>
      </x:c>
      <x:c r="C82" s="2" t="str">
        <x:f>IF(D82="","Concordant","À traiter")</x:f>
        <x:v>Concordant</x:v>
      </x:c>
      <x:c r="D82" s="16" t="str">
        <x:f>IF(K82=0,"Mission inconnue. ",IF(K82&gt;1,"Relevé dupliqué. ",""))&amp;IF(L82=0,"Facture absente. ","")&amp;IF(U82&gt;0,"Données manquantes. ","")&amp;IF(AND(K82=1,O82&lt;&gt;"Oui"),"Heures non validées. ","")&amp;IF(P82&gt;0,"Pièce absente. ","")&amp;IF(T82&gt;0,"Doublon facture. ","")&amp;IF(AND(ISNUMBER(M82),L82&gt;0,M82&lt;&gt;Q82),"Écart heures. ","")&amp;IF(R82&gt;0,"Écart tarif. ","")&amp;IF(S82&gt;0,"Calcul facture. ","")&amp;IF(V82&gt;0,"Agence différente. ","")&amp;IF(ISNUMBER(G82),IF(ABS(G82)&gt;$B$4,"Écart montant. ",""),"")</x:f>
      </x:c>
      <x:c r="E82" s="15" t="n">
        <x:f>IF(AND(K82=1,ISNUMBER(M82),ISNUMBER(N82)),ROUND(M82*N82,2),"n.a.")</x:f>
        <x:v>650</x:v>
      </x:c>
      <x:c r="F82" s="15" t="n">
        <x:f>IF(L82=0,"n.a.",SUMIFS('Factures'!$F$8:$F$131,'Factures'!$B$8:$B$131,A82))</x:f>
        <x:v>650</x:v>
      </x:c>
      <x:c r="G82" s="15" t="n">
        <x:f>IF(AND(ISNUMBER(E82),ISNUMBER(F82)),ROUND(F82-E82,2),"n.a.")</x:f>
        <x:v>0</x:v>
      </x:c>
      <x:c r="H82" s="14" t="str">
        <x:v>Non démarré</x:v>
      </x:c>
      <x:c r="I82" s="14" t="str"/>
      <x:c r="J82" s="14" t="str"/>
      <x:c r="K82" s="2" t="n">
        <x:f>COUNTIFS('Heures'!$A$8:$A$127,A82)</x:f>
        <x:v>1</x:v>
      </x:c>
      <x:c r="L82" s="2" t="n">
        <x:f>COUNTIFS('Factures'!$B$8:$B$131,A82)</x:f>
        <x:v>1</x:v>
      </x:c>
      <x:c r="M82" s="10" t="n">
        <x:f>IF(AND(K82=1,COUNTIFS('Heures'!$A$8:$A$127,A82,'Heures'!$E$8:$E$127,"&gt;=0",'Heures'!$E$8:$E$127,"&lt;&gt;")=1),INDEX('Heures'!$E$8:$E$127,MATCH(A82,'Heures'!$A$8:$A$127,0)),"n.a.")</x:f>
        <x:v>10</x:v>
      </x:c>
      <x:c r="N82" s="10" t="n">
        <x:f>IF(AND(K82=1,COUNTIFS('Heures'!$A$8:$A$127,A82,'Heures'!$F$8:$F$127,"&gt;=0",'Heures'!$F$8:$F$127,"&lt;&gt;")=1),INDEX('Heures'!$F$8:$F$127,MATCH(A82,'Heures'!$A$8:$A$127,0)),"n.a.")</x:f>
        <x:v>65</x:v>
      </x:c>
      <x:c r="O82" s="2" t="str">
        <x:f>IF(K82=1,INDEX('Heures'!$G$8:$G$127,MATCH(A82,'Heures'!$A$8:$A$127,0)),"n.a.")</x:f>
        <x:v>Oui</x:v>
      </x:c>
      <x:c r="P82" s="2" t="n">
        <x:f>L82-COUNTIFS('Factures'!$B$8:$B$131,A82,'Factures'!$G$8:$G$131,"Oui")</x:f>
        <x:v>0</x:v>
      </x:c>
      <x:c r="Q82" s="10" t="n">
        <x:f>IF(L82=0,"n.a.",SUMIFS('Factures'!$D$8:$D$131,'Factures'!$B$8:$B$131,A82))</x:f>
        <x:v>10</x:v>
      </x:c>
      <x:c r="R82" s="2" t="n">
        <x:f>IF(ISNUMBER(N82),L82-COUNTIFS('Factures'!$B$8:$B$131,A82,'Factures'!$E$8:$E$131,N82),0)</x:f>
        <x:v>0</x:v>
      </x:c>
      <x:c r="S82" s="2" t="n">
        <x:f>SUMIFS('Factures'!$H$8:$H$131,'Factures'!$B$8:$B$131,A82)</x:f>
        <x:v>0</x:v>
      </x:c>
      <x:c r="T82" s="2" t="n">
        <x:f>SUMIFS('Factures'!$I$8:$I$131,'Factures'!$B$8:$B$131,A82)</x:f>
        <x:v>0</x:v>
      </x:c>
      <x:c r="U82" s="2" t="n">
        <x:f>IF(K82=1,IF(ISNUMBER(M82),0,1)+IF(ISNUMBER(N82),0,1),0)+SUMIFS('Factures'!$J$8:$J$131,'Factures'!$B$8:$B$131,A82)</x:f>
        <x:v>0</x:v>
      </x:c>
      <x:c r="V82" s="2" t="n">
        <x:f>IF(K82=1,L82-COUNTIFS('Factures'!$B$8:$B$131,A82,'Factures'!$C$8:$C$131,B82),0)</x:f>
        <x:v>0</x:v>
      </x:c>
      <x:c r="W82" s="2" t="str">
        <x:f>IF(K82=1,INDEX('Heures'!$H$8:$H$127,MATCH(A82,'Heures'!$A$8:$A$127,0)),IF(AND(K82=0,L82&gt;0),INDEX('Factures'!$K$8:$K$131,MATCH(A82,'Factures'!$B$8:$B$131,0)),"À vérifier"))</x:f>
        <x:v>Alice Dutoit</x:v>
      </x:c>
    </x:row>
    <x:row r="83" ht="48" customHeight="1">
      <x:c r="A83" s="2" t="str">
        <x:v>M076</x:v>
      </x:c>
      <x:c r="B83" s="2" t="str">
        <x:f>IF(K83=1,INDEX('Heures'!$B$8:$B$127,MATCH(A83,'Heures'!$A$8:$A$127,0)),IF(L83&gt;0,INDEX('Factures'!$C$8:$C$131,MATCH(A83,'Factures'!$B$8:$B$131,0)),"n.a."))</x:f>
        <x:v>Alpélia Intérim</x:v>
      </x:c>
      <x:c r="C83" s="2" t="str">
        <x:f>IF(D83="","Concordant","À traiter")</x:f>
        <x:v>Concordant</x:v>
      </x:c>
      <x:c r="D83" s="16" t="str">
        <x:f>IF(K83=0,"Mission inconnue. ",IF(K83&gt;1,"Relevé dupliqué. ",""))&amp;IF(L83=0,"Facture absente. ","")&amp;IF(U83&gt;0,"Données manquantes. ","")&amp;IF(AND(K83=1,O83&lt;&gt;"Oui"),"Heures non validées. ","")&amp;IF(P83&gt;0,"Pièce absente. ","")&amp;IF(T83&gt;0,"Doublon facture. ","")&amp;IF(AND(ISNUMBER(M83),L83&gt;0,M83&lt;&gt;Q83),"Écart heures. ","")&amp;IF(R83&gt;0,"Écart tarif. ","")&amp;IF(S83&gt;0,"Calcul facture. ","")&amp;IF(V83&gt;0,"Agence différente. ","")&amp;IF(ISNUMBER(G83),IF(ABS(G83)&gt;$B$4,"Écart montant. ",""),"")</x:f>
      </x:c>
      <x:c r="E83" s="15" t="n">
        <x:f>IF(AND(K83=1,ISNUMBER(M83),ISNUMBER(N83)),ROUND(M83*N83,2),"n.a.")</x:f>
        <x:v>525</x:v>
      </x:c>
      <x:c r="F83" s="15" t="n">
        <x:f>IF(L83=0,"n.a.",SUMIFS('Factures'!$F$8:$F$131,'Factures'!$B$8:$B$131,A83))</x:f>
        <x:v>525</x:v>
      </x:c>
      <x:c r="G83" s="15" t="n">
        <x:f>IF(AND(ISNUMBER(E83),ISNUMBER(F83)),ROUND(F83-E83,2),"n.a.")</x:f>
        <x:v>0</x:v>
      </x:c>
      <x:c r="H83" s="14" t="str">
        <x:v>Non démarré</x:v>
      </x:c>
      <x:c r="I83" s="14" t="str"/>
      <x:c r="J83" s="14" t="str"/>
      <x:c r="K83" s="2" t="n">
        <x:f>COUNTIFS('Heures'!$A$8:$A$127,A83)</x:f>
        <x:v>1</x:v>
      </x:c>
      <x:c r="L83" s="2" t="n">
        <x:f>COUNTIFS('Factures'!$B$8:$B$131,A83)</x:f>
        <x:v>1</x:v>
      </x:c>
      <x:c r="M83" s="10" t="n">
        <x:f>IF(AND(K83=1,COUNTIFS('Heures'!$A$8:$A$127,A83,'Heures'!$E$8:$E$127,"&gt;=0",'Heures'!$E$8:$E$127,"&lt;&gt;")=1),INDEX('Heures'!$E$8:$E$127,MATCH(A83,'Heures'!$A$8:$A$127,0)),"n.a.")</x:f>
        <x:v>7.5</x:v>
      </x:c>
      <x:c r="N83" s="10" t="n">
        <x:f>IF(AND(K83=1,COUNTIFS('Heures'!$A$8:$A$127,A83,'Heures'!$F$8:$F$127,"&gt;=0",'Heures'!$F$8:$F$127,"&lt;&gt;")=1),INDEX('Heures'!$F$8:$F$127,MATCH(A83,'Heures'!$A$8:$A$127,0)),"n.a.")</x:f>
        <x:v>70</x:v>
      </x:c>
      <x:c r="O83" s="2" t="str">
        <x:f>IF(K83=1,INDEX('Heures'!$G$8:$G$127,MATCH(A83,'Heures'!$A$8:$A$127,0)),"n.a.")</x:f>
        <x:v>Oui</x:v>
      </x:c>
      <x:c r="P83" s="2" t="n">
        <x:f>L83-COUNTIFS('Factures'!$B$8:$B$131,A83,'Factures'!$G$8:$G$131,"Oui")</x:f>
        <x:v>0</x:v>
      </x:c>
      <x:c r="Q83" s="10" t="n">
        <x:f>IF(L83=0,"n.a.",SUMIFS('Factures'!$D$8:$D$131,'Factures'!$B$8:$B$131,A83))</x:f>
        <x:v>7.5</x:v>
      </x:c>
      <x:c r="R83" s="2" t="n">
        <x:f>IF(ISNUMBER(N83),L83-COUNTIFS('Factures'!$B$8:$B$131,A83,'Factures'!$E$8:$E$131,N83),0)</x:f>
        <x:v>0</x:v>
      </x:c>
      <x:c r="S83" s="2" t="n">
        <x:f>SUMIFS('Factures'!$H$8:$H$131,'Factures'!$B$8:$B$131,A83)</x:f>
        <x:v>0</x:v>
      </x:c>
      <x:c r="T83" s="2" t="n">
        <x:f>SUMIFS('Factures'!$I$8:$I$131,'Factures'!$B$8:$B$131,A83)</x:f>
        <x:v>0</x:v>
      </x:c>
      <x:c r="U83" s="2" t="n">
        <x:f>IF(K83=1,IF(ISNUMBER(M83),0,1)+IF(ISNUMBER(N83),0,1),0)+SUMIFS('Factures'!$J$8:$J$131,'Factures'!$B$8:$B$131,A83)</x:f>
        <x:v>0</x:v>
      </x:c>
      <x:c r="V83" s="2" t="n">
        <x:f>IF(K83=1,L83-COUNTIFS('Factures'!$B$8:$B$131,A83,'Factures'!$C$8:$C$131,B83),0)</x:f>
        <x:v>0</x:v>
      </x:c>
      <x:c r="W83" s="2" t="str">
        <x:f>IF(K83=1,INDEX('Heures'!$H$8:$H$127,MATCH(A83,'Heures'!$A$8:$A$127,0)),IF(AND(K83=0,L83&gt;0),INDEX('Factures'!$K$8:$K$131,MATCH(A83,'Factures'!$B$8:$B$131,0)),"À vérifier"))</x:f>
        <x:v>Thomas Rey</x:v>
      </x:c>
    </x:row>
    <x:row r="84" ht="48" customHeight="1">
      <x:c r="A84" s="2" t="str">
        <x:v>M077</x:v>
      </x:c>
      <x:c r="B84" s="2" t="str">
        <x:f>IF(K84=1,INDEX('Heures'!$B$8:$B$127,MATCH(A84,'Heures'!$A$8:$A$127,0)),IF(L84&gt;0,INDEX('Factures'!$C$8:$C$131,MATCH(A84,'Factures'!$B$8:$B$131,0)),"n.a."))</x:f>
        <x:v>Lumévia Personnel</x:v>
      </x:c>
      <x:c r="C84" s="2" t="str">
        <x:f>IF(D84="","Concordant","À traiter")</x:f>
        <x:v>Concordant</x:v>
      </x:c>
      <x:c r="D84" s="16" t="str">
        <x:f>IF(K84=0,"Mission inconnue. ",IF(K84&gt;1,"Relevé dupliqué. ",""))&amp;IF(L84=0,"Facture absente. ","")&amp;IF(U84&gt;0,"Données manquantes. ","")&amp;IF(AND(K84=1,O84&lt;&gt;"Oui"),"Heures non validées. ","")&amp;IF(P84&gt;0,"Pièce absente. ","")&amp;IF(T84&gt;0,"Doublon facture. ","")&amp;IF(AND(ISNUMBER(M84),L84&gt;0,M84&lt;&gt;Q84),"Écart heures. ","")&amp;IF(R84&gt;0,"Écart tarif. ","")&amp;IF(S84&gt;0,"Calcul facture. ","")&amp;IF(V84&gt;0,"Agence différente. ","")&amp;IF(ISNUMBER(G84),IF(ABS(G84)&gt;$B$4,"Écart montant. ",""),"")</x:f>
      </x:c>
      <x:c r="E84" s="15" t="n">
        <x:f>IF(AND(K84=1,ISNUMBER(M84),ISNUMBER(N84)),ROUND(M84*N84,2),"n.a.")</x:f>
        <x:v>440</x:v>
      </x:c>
      <x:c r="F84" s="15" t="n">
        <x:f>IF(L84=0,"n.a.",SUMIFS('Factures'!$F$8:$F$131,'Factures'!$B$8:$B$131,A84))</x:f>
        <x:v>440</x:v>
      </x:c>
      <x:c r="G84" s="15" t="n">
        <x:f>IF(AND(ISNUMBER(E84),ISNUMBER(F84)),ROUND(F84-E84,2),"n.a.")</x:f>
        <x:v>0</x:v>
      </x:c>
      <x:c r="H84" s="14" t="str">
        <x:v>Non démarré</x:v>
      </x:c>
      <x:c r="I84" s="14" t="str"/>
      <x:c r="J84" s="14" t="str"/>
      <x:c r="K84" s="2" t="n">
        <x:f>COUNTIFS('Heures'!$A$8:$A$127,A84)</x:f>
        <x:v>1</x:v>
      </x:c>
      <x:c r="L84" s="2" t="n">
        <x:f>COUNTIFS('Factures'!$B$8:$B$131,A84)</x:f>
        <x:v>1</x:v>
      </x:c>
      <x:c r="M84" s="10" t="n">
        <x:f>IF(AND(K84=1,COUNTIFS('Heures'!$A$8:$A$127,A84,'Heures'!$E$8:$E$127,"&gt;=0",'Heures'!$E$8:$E$127,"&lt;&gt;")=1),INDEX('Heures'!$E$8:$E$127,MATCH(A84,'Heures'!$A$8:$A$127,0)),"n.a.")</x:f>
        <x:v>8</x:v>
      </x:c>
      <x:c r="N84" s="10" t="n">
        <x:f>IF(AND(K84=1,COUNTIFS('Heures'!$A$8:$A$127,A84,'Heures'!$F$8:$F$127,"&gt;=0",'Heures'!$F$8:$F$127,"&lt;&gt;")=1),INDEX('Heures'!$F$8:$F$127,MATCH(A84,'Heures'!$A$8:$A$127,0)),"n.a.")</x:f>
        <x:v>55</x:v>
      </x:c>
      <x:c r="O84" s="2" t="str">
        <x:f>IF(K84=1,INDEX('Heures'!$G$8:$G$127,MATCH(A84,'Heures'!$A$8:$A$127,0)),"n.a.")</x:f>
        <x:v>Oui</x:v>
      </x:c>
      <x:c r="P84" s="2" t="n">
        <x:f>L84-COUNTIFS('Factures'!$B$8:$B$131,A84,'Factures'!$G$8:$G$131,"Oui")</x:f>
        <x:v>0</x:v>
      </x:c>
      <x:c r="Q84" s="10" t="n">
        <x:f>IF(L84=0,"n.a.",SUMIFS('Factures'!$D$8:$D$131,'Factures'!$B$8:$B$131,A84))</x:f>
        <x:v>8</x:v>
      </x:c>
      <x:c r="R84" s="2" t="n">
        <x:f>IF(ISNUMBER(N84),L84-COUNTIFS('Factures'!$B$8:$B$131,A84,'Factures'!$E$8:$E$131,N84),0)</x:f>
        <x:v>0</x:v>
      </x:c>
      <x:c r="S84" s="2" t="n">
        <x:f>SUMIFS('Factures'!$H$8:$H$131,'Factures'!$B$8:$B$131,A84)</x:f>
        <x:v>0</x:v>
      </x:c>
      <x:c r="T84" s="2" t="n">
        <x:f>SUMIFS('Factures'!$I$8:$I$131,'Factures'!$B$8:$B$131,A84)</x:f>
        <x:v>0</x:v>
      </x:c>
      <x:c r="U84" s="2" t="n">
        <x:f>IF(K84=1,IF(ISNUMBER(M84),0,1)+IF(ISNUMBER(N84),0,1),0)+SUMIFS('Factures'!$J$8:$J$131,'Factures'!$B$8:$B$131,A84)</x:f>
        <x:v>0</x:v>
      </x:c>
      <x:c r="V84" s="2" t="n">
        <x:f>IF(K84=1,L84-COUNTIFS('Factures'!$B$8:$B$131,A84,'Factures'!$C$8:$C$131,B84),0)</x:f>
        <x:v>0</x:v>
      </x:c>
      <x:c r="W84" s="2" t="str">
        <x:f>IF(K84=1,INDEX('Heures'!$H$8:$H$127,MATCH(A84,'Heures'!$A$8:$A$127,0)),IF(AND(K84=0,L84&gt;0),INDEX('Factures'!$K$8:$K$131,MATCH(A84,'Factures'!$B$8:$B$131,0)),"À vérifier"))</x:f>
        <x:v>Clara Benoît</x:v>
      </x:c>
    </x:row>
    <x:row r="85" ht="48" customHeight="1">
      <x:c r="A85" s="2" t="str">
        <x:v>M078</x:v>
      </x:c>
      <x:c r="B85" s="2" t="str">
        <x:f>IF(K85=1,INDEX('Heures'!$B$8:$B$127,MATCH(A85,'Heures'!$A$8:$A$127,0)),IF(L85&gt;0,INDEX('Factures'!$C$8:$C$131,MATCH(A85,'Factures'!$B$8:$B$131,0)),"n.a."))</x:f>
        <x:v>Orivelle Placement</x:v>
      </x:c>
      <x:c r="C85" s="2" t="str">
        <x:f>IF(D85="","Concordant","À traiter")</x:f>
        <x:v>Concordant</x:v>
      </x:c>
      <x:c r="D85" s="16" t="str">
        <x:f>IF(K85=0,"Mission inconnue. ",IF(K85&gt;1,"Relevé dupliqué. ",""))&amp;IF(L85=0,"Facture absente. ","")&amp;IF(U85&gt;0,"Données manquantes. ","")&amp;IF(AND(K85=1,O85&lt;&gt;"Oui"),"Heures non validées. ","")&amp;IF(P85&gt;0,"Pièce absente. ","")&amp;IF(T85&gt;0,"Doublon facture. ","")&amp;IF(AND(ISNUMBER(M85),L85&gt;0,M85&lt;&gt;Q85),"Écart heures. ","")&amp;IF(R85&gt;0,"Écart tarif. ","")&amp;IF(S85&gt;0,"Calcul facture. ","")&amp;IF(V85&gt;0,"Agence différente. ","")&amp;IF(ISNUMBER(G85),IF(ABS(G85)&gt;$B$4,"Écart montant. ",""),"")</x:f>
      </x:c>
      <x:c r="E85" s="15" t="n">
        <x:f>IF(AND(K85=1,ISNUMBER(M85),ISNUMBER(N85)),ROUND(M85*N85,2),"n.a.")</x:f>
        <x:v>360</x:v>
      </x:c>
      <x:c r="F85" s="15" t="n">
        <x:f>IF(L85=0,"n.a.",SUMIFS('Factures'!$F$8:$F$131,'Factures'!$B$8:$B$131,A85))</x:f>
        <x:v>360</x:v>
      </x:c>
      <x:c r="G85" s="15" t="n">
        <x:f>IF(AND(ISNUMBER(E85),ISNUMBER(F85)),ROUND(F85-E85,2),"n.a.")</x:f>
        <x:v>0</x:v>
      </x:c>
      <x:c r="H85" s="14" t="str">
        <x:v>Non démarré</x:v>
      </x:c>
      <x:c r="I85" s="14" t="str"/>
      <x:c r="J85" s="14" t="str"/>
      <x:c r="K85" s="2" t="n">
        <x:f>COUNTIFS('Heures'!$A$8:$A$127,A85)</x:f>
        <x:v>1</x:v>
      </x:c>
      <x:c r="L85" s="2" t="n">
        <x:f>COUNTIFS('Factures'!$B$8:$B$131,A85)</x:f>
        <x:v>1</x:v>
      </x:c>
      <x:c r="M85" s="10" t="n">
        <x:f>IF(AND(K85=1,COUNTIFS('Heures'!$A$8:$A$127,A85,'Heures'!$E$8:$E$127,"&gt;=0",'Heures'!$E$8:$E$127,"&lt;&gt;")=1),INDEX('Heures'!$E$8:$E$127,MATCH(A85,'Heures'!$A$8:$A$127,0)),"n.a.")</x:f>
        <x:v>6</x:v>
      </x:c>
      <x:c r="N85" s="10" t="n">
        <x:f>IF(AND(K85=1,COUNTIFS('Heures'!$A$8:$A$127,A85,'Heures'!$F$8:$F$127,"&gt;=0",'Heures'!$F$8:$F$127,"&lt;&gt;")=1),INDEX('Heures'!$F$8:$F$127,MATCH(A85,'Heures'!$A$8:$A$127,0)),"n.a.")</x:f>
        <x:v>60</x:v>
      </x:c>
      <x:c r="O85" s="2" t="str">
        <x:f>IF(K85=1,INDEX('Heures'!$G$8:$G$127,MATCH(A85,'Heures'!$A$8:$A$127,0)),"n.a.")</x:f>
        <x:v>Oui</x:v>
      </x:c>
      <x:c r="P85" s="2" t="n">
        <x:f>L85-COUNTIFS('Factures'!$B$8:$B$131,A85,'Factures'!$G$8:$G$131,"Oui")</x:f>
        <x:v>0</x:v>
      </x:c>
      <x:c r="Q85" s="10" t="n">
        <x:f>IF(L85=0,"n.a.",SUMIFS('Factures'!$D$8:$D$131,'Factures'!$B$8:$B$131,A85))</x:f>
        <x:v>6</x:v>
      </x:c>
      <x:c r="R85" s="2" t="n">
        <x:f>IF(ISNUMBER(N85),L85-COUNTIFS('Factures'!$B$8:$B$131,A85,'Factures'!$E$8:$E$131,N85),0)</x:f>
        <x:v>0</x:v>
      </x:c>
      <x:c r="S85" s="2" t="n">
        <x:f>SUMIFS('Factures'!$H$8:$H$131,'Factures'!$B$8:$B$131,A85)</x:f>
        <x:v>0</x:v>
      </x:c>
      <x:c r="T85" s="2" t="n">
        <x:f>SUMIFS('Factures'!$I$8:$I$131,'Factures'!$B$8:$B$131,A85)</x:f>
        <x:v>0</x:v>
      </x:c>
      <x:c r="U85" s="2" t="n">
        <x:f>IF(K85=1,IF(ISNUMBER(M85),0,1)+IF(ISNUMBER(N85),0,1),0)+SUMIFS('Factures'!$J$8:$J$131,'Factures'!$B$8:$B$131,A85)</x:f>
        <x:v>0</x:v>
      </x:c>
      <x:c r="V85" s="2" t="n">
        <x:f>IF(K85=1,L85-COUNTIFS('Factures'!$B$8:$B$131,A85,'Factures'!$C$8:$C$131,B85),0)</x:f>
        <x:v>0</x:v>
      </x:c>
      <x:c r="W85" s="2" t="str">
        <x:f>IF(K85=1,INDEX('Heures'!$H$8:$H$127,MATCH(A85,'Heures'!$A$8:$A$127,0)),IF(AND(K85=0,L85&gt;0),INDEX('Factures'!$K$8:$K$131,MATCH(A85,'Factures'!$B$8:$B$131,0)),"À vérifier"))</x:f>
        <x:v>Mathis Blanc</x:v>
      </x:c>
    </x:row>
    <x:row r="86" ht="48" customHeight="1">
      <x:c r="A86" s="2" t="str">
        <x:v>M079</x:v>
      </x:c>
      <x:c r="B86" s="2" t="str">
        <x:f>IF(K86=1,INDEX('Heures'!$B$8:$B$127,MATCH(A86,'Heures'!$A$8:$A$127,0)),IF(L86&gt;0,INDEX('Factures'!$C$8:$C$131,MATCH(A86,'Factures'!$B$8:$B$131,0)),"n.a."))</x:f>
        <x:v>Alpélia Intérim</x:v>
      </x:c>
      <x:c r="C86" s="2" t="str">
        <x:f>IF(D86="","Concordant","À traiter")</x:f>
        <x:v>Concordant</x:v>
      </x:c>
      <x:c r="D86" s="16" t="str">
        <x:f>IF(K86=0,"Mission inconnue. ",IF(K86&gt;1,"Relevé dupliqué. ",""))&amp;IF(L86=0,"Facture absente. ","")&amp;IF(U86&gt;0,"Données manquantes. ","")&amp;IF(AND(K86=1,O86&lt;&gt;"Oui"),"Heures non validées. ","")&amp;IF(P86&gt;0,"Pièce absente. ","")&amp;IF(T86&gt;0,"Doublon facture. ","")&amp;IF(AND(ISNUMBER(M86),L86&gt;0,M86&lt;&gt;Q86),"Écart heures. ","")&amp;IF(R86&gt;0,"Écart tarif. ","")&amp;IF(S86&gt;0,"Calcul facture. ","")&amp;IF(V86&gt;0,"Agence différente. ","")&amp;IF(ISNUMBER(G86),IF(ABS(G86)&gt;$B$4,"Écart montant. ",""),"")</x:f>
      </x:c>
      <x:c r="E86" s="15" t="n">
        <x:f>IF(AND(K86=1,ISNUMBER(M86),ISNUMBER(N86)),ROUND(M86*N86,2),"n.a.")</x:f>
        <x:v>585</x:v>
      </x:c>
      <x:c r="F86" s="15" t="n">
        <x:f>IF(L86=0,"n.a.",SUMIFS('Factures'!$F$8:$F$131,'Factures'!$B$8:$B$131,A86))</x:f>
        <x:v>585</x:v>
      </x:c>
      <x:c r="G86" s="15" t="n">
        <x:f>IF(AND(ISNUMBER(E86),ISNUMBER(F86)),ROUND(F86-E86,2),"n.a.")</x:f>
        <x:v>0</x:v>
      </x:c>
      <x:c r="H86" s="14" t="str">
        <x:v>Non démarré</x:v>
      </x:c>
      <x:c r="I86" s="14" t="str"/>
      <x:c r="J86" s="14" t="str"/>
      <x:c r="K86" s="2" t="n">
        <x:f>COUNTIFS('Heures'!$A$8:$A$127,A86)</x:f>
        <x:v>1</x:v>
      </x:c>
      <x:c r="L86" s="2" t="n">
        <x:f>COUNTIFS('Factures'!$B$8:$B$131,A86)</x:f>
        <x:v>1</x:v>
      </x:c>
      <x:c r="M86" s="10" t="n">
        <x:f>IF(AND(K86=1,COUNTIFS('Heures'!$A$8:$A$127,A86,'Heures'!$E$8:$E$127,"&gt;=0",'Heures'!$E$8:$E$127,"&lt;&gt;")=1),INDEX('Heures'!$E$8:$E$127,MATCH(A86,'Heures'!$A$8:$A$127,0)),"n.a.")</x:f>
        <x:v>9</x:v>
      </x:c>
      <x:c r="N86" s="10" t="n">
        <x:f>IF(AND(K86=1,COUNTIFS('Heures'!$A$8:$A$127,A86,'Heures'!$F$8:$F$127,"&gt;=0",'Heures'!$F$8:$F$127,"&lt;&gt;")=1),INDEX('Heures'!$F$8:$F$127,MATCH(A86,'Heures'!$A$8:$A$127,0)),"n.a.")</x:f>
        <x:v>65</x:v>
      </x:c>
      <x:c r="O86" s="2" t="str">
        <x:f>IF(K86=1,INDEX('Heures'!$G$8:$G$127,MATCH(A86,'Heures'!$A$8:$A$127,0)),"n.a.")</x:f>
        <x:v>Oui</x:v>
      </x:c>
      <x:c r="P86" s="2" t="n">
        <x:f>L86-COUNTIFS('Factures'!$B$8:$B$131,A86,'Factures'!$G$8:$G$131,"Oui")</x:f>
        <x:v>0</x:v>
      </x:c>
      <x:c r="Q86" s="10" t="n">
        <x:f>IF(L86=0,"n.a.",SUMIFS('Factures'!$D$8:$D$131,'Factures'!$B$8:$B$131,A86))</x:f>
        <x:v>9</x:v>
      </x:c>
      <x:c r="R86" s="2" t="n">
        <x:f>IF(ISNUMBER(N86),L86-COUNTIFS('Factures'!$B$8:$B$131,A86,'Factures'!$E$8:$E$131,N86),0)</x:f>
        <x:v>0</x:v>
      </x:c>
      <x:c r="S86" s="2" t="n">
        <x:f>SUMIFS('Factures'!$H$8:$H$131,'Factures'!$B$8:$B$131,A86)</x:f>
        <x:v>0</x:v>
      </x:c>
      <x:c r="T86" s="2" t="n">
        <x:f>SUMIFS('Factures'!$I$8:$I$131,'Factures'!$B$8:$B$131,A86)</x:f>
        <x:v>0</x:v>
      </x:c>
      <x:c r="U86" s="2" t="n">
        <x:f>IF(K86=1,IF(ISNUMBER(M86),0,1)+IF(ISNUMBER(N86),0,1),0)+SUMIFS('Factures'!$J$8:$J$131,'Factures'!$B$8:$B$131,A86)</x:f>
        <x:v>0</x:v>
      </x:c>
      <x:c r="V86" s="2" t="n">
        <x:f>IF(K86=1,L86-COUNTIFS('Factures'!$B$8:$B$131,A86,'Factures'!$C$8:$C$131,B86),0)</x:f>
        <x:v>0</x:v>
      </x:c>
      <x:c r="W86" s="2" t="str">
        <x:f>IF(K86=1,INDEX('Heures'!$H$8:$H$127,MATCH(A86,'Heures'!$A$8:$A$127,0)),IF(AND(K86=0,L86&gt;0),INDEX('Factures'!$K$8:$K$131,MATCH(A86,'Factures'!$B$8:$B$131,0)),"À vérifier"))</x:f>
        <x:v>Inès Forestier</x:v>
      </x:c>
    </x:row>
    <x:row r="87" ht="48" customHeight="1">
      <x:c r="A87" s="2" t="str">
        <x:v>M080</x:v>
      </x:c>
      <x:c r="B87" s="2" t="str">
        <x:f>IF(K87=1,INDEX('Heures'!$B$8:$B$127,MATCH(A87,'Heures'!$A$8:$A$127,0)),IF(L87&gt;0,INDEX('Factures'!$C$8:$C$131,MATCH(A87,'Factures'!$B$8:$B$131,0)),"n.a."))</x:f>
        <x:v>Lumévia Personnel</x:v>
      </x:c>
      <x:c r="C87" s="2" t="str">
        <x:f>IF(D87="","Concordant","À traiter")</x:f>
        <x:v>Concordant</x:v>
      </x:c>
      <x:c r="D87" s="16" t="str">
        <x:f>IF(K87=0,"Mission inconnue. ",IF(K87&gt;1,"Relevé dupliqué. ",""))&amp;IF(L87=0,"Facture absente. ","")&amp;IF(U87&gt;0,"Données manquantes. ","")&amp;IF(AND(K87=1,O87&lt;&gt;"Oui"),"Heures non validées. ","")&amp;IF(P87&gt;0,"Pièce absente. ","")&amp;IF(T87&gt;0,"Doublon facture. ","")&amp;IF(AND(ISNUMBER(M87),L87&gt;0,M87&lt;&gt;Q87),"Écart heures. ","")&amp;IF(R87&gt;0,"Écart tarif. ","")&amp;IF(S87&gt;0,"Calcul facture. ","")&amp;IF(V87&gt;0,"Agence différente. ","")&amp;IF(ISNUMBER(G87),IF(ABS(G87)&gt;$B$4,"Écart montant. ",""),"")</x:f>
      </x:c>
      <x:c r="E87" s="15" t="n">
        <x:f>IF(AND(K87=1,ISNUMBER(M87),ISNUMBER(N87)),ROUND(M87*N87,2),"n.a.")</x:f>
        <x:v>700</x:v>
      </x:c>
      <x:c r="F87" s="15" t="n">
        <x:f>IF(L87=0,"n.a.",SUMIFS('Factures'!$F$8:$F$131,'Factures'!$B$8:$B$131,A87))</x:f>
        <x:v>700</x:v>
      </x:c>
      <x:c r="G87" s="15" t="n">
        <x:f>IF(AND(ISNUMBER(E87),ISNUMBER(F87)),ROUND(F87-E87,2),"n.a.")</x:f>
        <x:v>0</x:v>
      </x:c>
      <x:c r="H87" s="14" t="str">
        <x:v>Non démarré</x:v>
      </x:c>
      <x:c r="I87" s="14" t="str"/>
      <x:c r="J87" s="14" t="str"/>
      <x:c r="K87" s="2" t="n">
        <x:f>COUNTIFS('Heures'!$A$8:$A$127,A87)</x:f>
        <x:v>1</x:v>
      </x:c>
      <x:c r="L87" s="2" t="n">
        <x:f>COUNTIFS('Factures'!$B$8:$B$131,A87)</x:f>
        <x:v>1</x:v>
      </x:c>
      <x:c r="M87" s="10" t="n">
        <x:f>IF(AND(K87=1,COUNTIFS('Heures'!$A$8:$A$127,A87,'Heures'!$E$8:$E$127,"&gt;=0",'Heures'!$E$8:$E$127,"&lt;&gt;")=1),INDEX('Heures'!$E$8:$E$127,MATCH(A87,'Heures'!$A$8:$A$127,0)),"n.a.")</x:f>
        <x:v>10</x:v>
      </x:c>
      <x:c r="N87" s="10" t="n">
        <x:f>IF(AND(K87=1,COUNTIFS('Heures'!$A$8:$A$127,A87,'Heures'!$F$8:$F$127,"&gt;=0",'Heures'!$F$8:$F$127,"&lt;&gt;")=1),INDEX('Heures'!$F$8:$F$127,MATCH(A87,'Heures'!$A$8:$A$127,0)),"n.a.")</x:f>
        <x:v>70</x:v>
      </x:c>
      <x:c r="O87" s="2" t="str">
        <x:f>IF(K87=1,INDEX('Heures'!$G$8:$G$127,MATCH(A87,'Heures'!$A$8:$A$127,0)),"n.a.")</x:f>
        <x:v>Oui</x:v>
      </x:c>
      <x:c r="P87" s="2" t="n">
        <x:f>L87-COUNTIFS('Factures'!$B$8:$B$131,A87,'Factures'!$G$8:$G$131,"Oui")</x:f>
        <x:v>0</x:v>
      </x:c>
      <x:c r="Q87" s="10" t="n">
        <x:f>IF(L87=0,"n.a.",SUMIFS('Factures'!$D$8:$D$131,'Factures'!$B$8:$B$131,A87))</x:f>
        <x:v>10</x:v>
      </x:c>
      <x:c r="R87" s="2" t="n">
        <x:f>IF(ISNUMBER(N87),L87-COUNTIFS('Factures'!$B$8:$B$131,A87,'Factures'!$E$8:$E$131,N87),0)</x:f>
        <x:v>0</x:v>
      </x:c>
      <x:c r="S87" s="2" t="n">
        <x:f>SUMIFS('Factures'!$H$8:$H$131,'Factures'!$B$8:$B$131,A87)</x:f>
        <x:v>0</x:v>
      </x:c>
      <x:c r="T87" s="2" t="n">
        <x:f>SUMIFS('Factures'!$I$8:$I$131,'Factures'!$B$8:$B$131,A87)</x:f>
        <x:v>0</x:v>
      </x:c>
      <x:c r="U87" s="2" t="n">
        <x:f>IF(K87=1,IF(ISNUMBER(M87),0,1)+IF(ISNUMBER(N87),0,1),0)+SUMIFS('Factures'!$J$8:$J$131,'Factures'!$B$8:$B$131,A87)</x:f>
        <x:v>0</x:v>
      </x:c>
      <x:c r="V87" s="2" t="n">
        <x:f>IF(K87=1,L87-COUNTIFS('Factures'!$B$8:$B$131,A87,'Factures'!$C$8:$C$131,B87),0)</x:f>
        <x:v>0</x:v>
      </x:c>
      <x:c r="W87" s="2" t="str">
        <x:f>IF(K87=1,INDEX('Heures'!$H$8:$H$127,MATCH(A87,'Heures'!$A$8:$A$127,0)),IF(AND(K87=0,L87&gt;0),INDEX('Factures'!$K$8:$K$131,MATCH(A87,'Factures'!$B$8:$B$131,0)),"À vérifier"))</x:f>
        <x:v>Antoine Mercier</x:v>
      </x:c>
    </x:row>
    <x:row r="88" ht="48" customHeight="1">
      <x:c r="A88" s="2" t="str">
        <x:v>M081</x:v>
      </x:c>
      <x:c r="B88" s="2" t="str">
        <x:f>IF(K88=1,INDEX('Heures'!$B$8:$B$127,MATCH(A88,'Heures'!$A$8:$A$127,0)),IF(L88&gt;0,INDEX('Factures'!$C$8:$C$131,MATCH(A88,'Factures'!$B$8:$B$131,0)),"n.a."))</x:f>
        <x:v>Orivelle Placement</x:v>
      </x:c>
      <x:c r="C88" s="2" t="str">
        <x:f>IF(D88="","Concordant","À traiter")</x:f>
        <x:v>Concordant</x:v>
      </x:c>
      <x:c r="D88" s="16" t="str">
        <x:f>IF(K88=0,"Mission inconnue. ",IF(K88&gt;1,"Relevé dupliqué. ",""))&amp;IF(L88=0,"Facture absente. ","")&amp;IF(U88&gt;0,"Données manquantes. ","")&amp;IF(AND(K88=1,O88&lt;&gt;"Oui"),"Heures non validées. ","")&amp;IF(P88&gt;0,"Pièce absente. ","")&amp;IF(T88&gt;0,"Doublon facture. ","")&amp;IF(AND(ISNUMBER(M88),L88&gt;0,M88&lt;&gt;Q88),"Écart heures. ","")&amp;IF(R88&gt;0,"Écart tarif. ","")&amp;IF(S88&gt;0,"Calcul facture. ","")&amp;IF(V88&gt;0,"Agence différente. ","")&amp;IF(ISNUMBER(G88),IF(ABS(G88)&gt;$B$4,"Écart montant. ",""),"")</x:f>
      </x:c>
      <x:c r="E88" s="15" t="n">
        <x:f>IF(AND(K88=1,ISNUMBER(M88),ISNUMBER(N88)),ROUND(M88*N88,2),"n.a.")</x:f>
        <x:v>412.5</x:v>
      </x:c>
      <x:c r="F88" s="15" t="n">
        <x:f>IF(L88=0,"n.a.",SUMIFS('Factures'!$F$8:$F$131,'Factures'!$B$8:$B$131,A88))</x:f>
        <x:v>412.5</x:v>
      </x:c>
      <x:c r="G88" s="15" t="n">
        <x:f>IF(AND(ISNUMBER(E88),ISNUMBER(F88)),ROUND(F88-E88,2),"n.a.")</x:f>
        <x:v>0</x:v>
      </x:c>
      <x:c r="H88" s="14" t="str">
        <x:v>Non démarré</x:v>
      </x:c>
      <x:c r="I88" s="14" t="str"/>
      <x:c r="J88" s="14" t="str"/>
      <x:c r="K88" s="2" t="n">
        <x:f>COUNTIFS('Heures'!$A$8:$A$127,A88)</x:f>
        <x:v>1</x:v>
      </x:c>
      <x:c r="L88" s="2" t="n">
        <x:f>COUNTIFS('Factures'!$B$8:$B$131,A88)</x:f>
        <x:v>1</x:v>
      </x:c>
      <x:c r="M88" s="10" t="n">
        <x:f>IF(AND(K88=1,COUNTIFS('Heures'!$A$8:$A$127,A88,'Heures'!$E$8:$E$127,"&gt;=0",'Heures'!$E$8:$E$127,"&lt;&gt;")=1),INDEX('Heures'!$E$8:$E$127,MATCH(A88,'Heures'!$A$8:$A$127,0)),"n.a.")</x:f>
        <x:v>7.5</x:v>
      </x:c>
      <x:c r="N88" s="10" t="n">
        <x:f>IF(AND(K88=1,COUNTIFS('Heures'!$A$8:$A$127,A88,'Heures'!$F$8:$F$127,"&gt;=0",'Heures'!$F$8:$F$127,"&lt;&gt;")=1),INDEX('Heures'!$F$8:$F$127,MATCH(A88,'Heures'!$A$8:$A$127,0)),"n.a.")</x:f>
        <x:v>55</x:v>
      </x:c>
      <x:c r="O88" s="2" t="str">
        <x:f>IF(K88=1,INDEX('Heures'!$G$8:$G$127,MATCH(A88,'Heures'!$A$8:$A$127,0)),"n.a.")</x:f>
        <x:v>Oui</x:v>
      </x:c>
      <x:c r="P88" s="2" t="n">
        <x:f>L88-COUNTIFS('Factures'!$B$8:$B$131,A88,'Factures'!$G$8:$G$131,"Oui")</x:f>
        <x:v>0</x:v>
      </x:c>
      <x:c r="Q88" s="10" t="n">
        <x:f>IF(L88=0,"n.a.",SUMIFS('Factures'!$D$8:$D$131,'Factures'!$B$8:$B$131,A88))</x:f>
        <x:v>7.5</x:v>
      </x:c>
      <x:c r="R88" s="2" t="n">
        <x:f>IF(ISNUMBER(N88),L88-COUNTIFS('Factures'!$B$8:$B$131,A88,'Factures'!$E$8:$E$131,N88),0)</x:f>
        <x:v>0</x:v>
      </x:c>
      <x:c r="S88" s="2" t="n">
        <x:f>SUMIFS('Factures'!$H$8:$H$131,'Factures'!$B$8:$B$131,A88)</x:f>
        <x:v>0</x:v>
      </x:c>
      <x:c r="T88" s="2" t="n">
        <x:f>SUMIFS('Factures'!$I$8:$I$131,'Factures'!$B$8:$B$131,A88)</x:f>
        <x:v>0</x:v>
      </x:c>
      <x:c r="U88" s="2" t="n">
        <x:f>IF(K88=1,IF(ISNUMBER(M88),0,1)+IF(ISNUMBER(N88),0,1),0)+SUMIFS('Factures'!$J$8:$J$131,'Factures'!$B$8:$B$131,A88)</x:f>
        <x:v>0</x:v>
      </x:c>
      <x:c r="V88" s="2" t="n">
        <x:f>IF(K88=1,L88-COUNTIFS('Factures'!$B$8:$B$131,A88,'Factures'!$C$8:$C$131,B88),0)</x:f>
        <x:v>0</x:v>
      </x:c>
      <x:c r="W88" s="2" t="str">
        <x:f>IF(K88=1,INDEX('Heures'!$H$8:$H$127,MATCH(A88,'Heures'!$A$8:$A$127,0)),IF(AND(K88=0,L88&gt;0),INDEX('Factures'!$K$8:$K$131,MATCH(A88,'Factures'!$B$8:$B$131,0)),"À vérifier"))</x:f>
        <x:v>Élise Chappuis</x:v>
      </x:c>
    </x:row>
    <x:row r="89" ht="48" customHeight="1">
      <x:c r="A89" s="2" t="str">
        <x:v>M082</x:v>
      </x:c>
      <x:c r="B89" s="2" t="str">
        <x:f>IF(K89=1,INDEX('Heures'!$B$8:$B$127,MATCH(A89,'Heures'!$A$8:$A$127,0)),IF(L89&gt;0,INDEX('Factures'!$C$8:$C$131,MATCH(A89,'Factures'!$B$8:$B$131,0)),"n.a."))</x:f>
        <x:v>Alpélia Intérim</x:v>
      </x:c>
      <x:c r="C89" s="2" t="str">
        <x:f>IF(D89="","Concordant","À traiter")</x:f>
        <x:v>Concordant</x:v>
      </x:c>
      <x:c r="D89" s="16" t="str">
        <x:f>IF(K89=0,"Mission inconnue. ",IF(K89&gt;1,"Relevé dupliqué. ",""))&amp;IF(L89=0,"Facture absente. ","")&amp;IF(U89&gt;0,"Données manquantes. ","")&amp;IF(AND(K89=1,O89&lt;&gt;"Oui"),"Heures non validées. ","")&amp;IF(P89&gt;0,"Pièce absente. ","")&amp;IF(T89&gt;0,"Doublon facture. ","")&amp;IF(AND(ISNUMBER(M89),L89&gt;0,M89&lt;&gt;Q89),"Écart heures. ","")&amp;IF(R89&gt;0,"Écart tarif. ","")&amp;IF(S89&gt;0,"Calcul facture. ","")&amp;IF(V89&gt;0,"Agence différente. ","")&amp;IF(ISNUMBER(G89),IF(ABS(G89)&gt;$B$4,"Écart montant. ",""),"")</x:f>
      </x:c>
      <x:c r="E89" s="15" t="n">
        <x:f>IF(AND(K89=1,ISNUMBER(M89),ISNUMBER(N89)),ROUND(M89*N89,2),"n.a.")</x:f>
        <x:v>480</x:v>
      </x:c>
      <x:c r="F89" s="15" t="n">
        <x:f>IF(L89=0,"n.a.",SUMIFS('Factures'!$F$8:$F$131,'Factures'!$B$8:$B$131,A89))</x:f>
        <x:v>480</x:v>
      </x:c>
      <x:c r="G89" s="15" t="n">
        <x:f>IF(AND(ISNUMBER(E89),ISNUMBER(F89)),ROUND(F89-E89,2),"n.a.")</x:f>
        <x:v>0</x:v>
      </x:c>
      <x:c r="H89" s="14" t="str">
        <x:v>Non démarré</x:v>
      </x:c>
      <x:c r="I89" s="14" t="str"/>
      <x:c r="J89" s="14" t="str"/>
      <x:c r="K89" s="2" t="n">
        <x:f>COUNTIFS('Heures'!$A$8:$A$127,A89)</x:f>
        <x:v>1</x:v>
      </x:c>
      <x:c r="L89" s="2" t="n">
        <x:f>COUNTIFS('Factures'!$B$8:$B$131,A89)</x:f>
        <x:v>1</x:v>
      </x:c>
      <x:c r="M89" s="10" t="n">
        <x:f>IF(AND(K89=1,COUNTIFS('Heures'!$A$8:$A$127,A89,'Heures'!$E$8:$E$127,"&gt;=0",'Heures'!$E$8:$E$127,"&lt;&gt;")=1),INDEX('Heures'!$E$8:$E$127,MATCH(A89,'Heures'!$A$8:$A$127,0)),"n.a.")</x:f>
        <x:v>8</x:v>
      </x:c>
      <x:c r="N89" s="10" t="n">
        <x:f>IF(AND(K89=1,COUNTIFS('Heures'!$A$8:$A$127,A89,'Heures'!$F$8:$F$127,"&gt;=0",'Heures'!$F$8:$F$127,"&lt;&gt;")=1),INDEX('Heures'!$F$8:$F$127,MATCH(A89,'Heures'!$A$8:$A$127,0)),"n.a.")</x:f>
        <x:v>60</x:v>
      </x:c>
      <x:c r="O89" s="2" t="str">
        <x:f>IF(K89=1,INDEX('Heures'!$G$8:$G$127,MATCH(A89,'Heures'!$A$8:$A$127,0)),"n.a.")</x:f>
        <x:v>Oui</x:v>
      </x:c>
      <x:c r="P89" s="2" t="n">
        <x:f>L89-COUNTIFS('Factures'!$B$8:$B$131,A89,'Factures'!$G$8:$G$131,"Oui")</x:f>
        <x:v>0</x:v>
      </x:c>
      <x:c r="Q89" s="10" t="n">
        <x:f>IF(L89=0,"n.a.",SUMIFS('Factures'!$D$8:$D$131,'Factures'!$B$8:$B$131,A89))</x:f>
        <x:v>8</x:v>
      </x:c>
      <x:c r="R89" s="2" t="n">
        <x:f>IF(ISNUMBER(N89),L89-COUNTIFS('Factures'!$B$8:$B$131,A89,'Factures'!$E$8:$E$131,N89),0)</x:f>
        <x:v>0</x:v>
      </x:c>
      <x:c r="S89" s="2" t="n">
        <x:f>SUMIFS('Factures'!$H$8:$H$131,'Factures'!$B$8:$B$131,A89)</x:f>
        <x:v>0</x:v>
      </x:c>
      <x:c r="T89" s="2" t="n">
        <x:f>SUMIFS('Factures'!$I$8:$I$131,'Factures'!$B$8:$B$131,A89)</x:f>
        <x:v>0</x:v>
      </x:c>
      <x:c r="U89" s="2" t="n">
        <x:f>IF(K89=1,IF(ISNUMBER(M89),0,1)+IF(ISNUMBER(N89),0,1),0)+SUMIFS('Factures'!$J$8:$J$131,'Factures'!$B$8:$B$131,A89)</x:f>
        <x:v>0</x:v>
      </x:c>
      <x:c r="V89" s="2" t="n">
        <x:f>IF(K89=1,L89-COUNTIFS('Factures'!$B$8:$B$131,A89,'Factures'!$C$8:$C$131,B89),0)</x:f>
        <x:v>0</x:v>
      </x:c>
      <x:c r="W89" s="2" t="str">
        <x:f>IF(K89=1,INDEX('Heures'!$H$8:$H$127,MATCH(A89,'Heures'!$A$8:$A$127,0)),IF(AND(K89=0,L89&gt;0),INDEX('Factures'!$K$8:$K$131,MATCH(A89,'Factures'!$B$8:$B$131,0)),"À vérifier"))</x:f>
        <x:v>Maxime Duval</x:v>
      </x:c>
    </x:row>
    <x:row r="90" ht="48" customHeight="1">
      <x:c r="A90" s="2" t="str">
        <x:v>M083</x:v>
      </x:c>
      <x:c r="B90" s="2" t="str">
        <x:f>IF(K90=1,INDEX('Heures'!$B$8:$B$127,MATCH(A90,'Heures'!$A$8:$A$127,0)),IF(L90&gt;0,INDEX('Factures'!$C$8:$C$131,MATCH(A90,'Factures'!$B$8:$B$131,0)),"n.a."))</x:f>
        <x:v>Lumévia Personnel</x:v>
      </x:c>
      <x:c r="C90" s="2" t="str">
        <x:f>IF(D90="","Concordant","À traiter")</x:f>
        <x:v>Concordant</x:v>
      </x:c>
      <x:c r="D90" s="16" t="str">
        <x:f>IF(K90=0,"Mission inconnue. ",IF(K90&gt;1,"Relevé dupliqué. ",""))&amp;IF(L90=0,"Facture absente. ","")&amp;IF(U90&gt;0,"Données manquantes. ","")&amp;IF(AND(K90=1,O90&lt;&gt;"Oui"),"Heures non validées. ","")&amp;IF(P90&gt;0,"Pièce absente. ","")&amp;IF(T90&gt;0,"Doublon facture. ","")&amp;IF(AND(ISNUMBER(M90),L90&gt;0,M90&lt;&gt;Q90),"Écart heures. ","")&amp;IF(R90&gt;0,"Écart tarif. ","")&amp;IF(S90&gt;0,"Calcul facture. ","")&amp;IF(V90&gt;0,"Agence différente. ","")&amp;IF(ISNUMBER(G90),IF(ABS(G90)&gt;$B$4,"Écart montant. ",""),"")</x:f>
      </x:c>
      <x:c r="E90" s="15" t="n">
        <x:f>IF(AND(K90=1,ISNUMBER(M90),ISNUMBER(N90)),ROUND(M90*N90,2),"n.a.")</x:f>
        <x:v>390</x:v>
      </x:c>
      <x:c r="F90" s="15" t="n">
        <x:f>IF(L90=0,"n.a.",SUMIFS('Factures'!$F$8:$F$131,'Factures'!$B$8:$B$131,A90))</x:f>
        <x:v>390</x:v>
      </x:c>
      <x:c r="G90" s="15" t="n">
        <x:f>IF(AND(ISNUMBER(E90),ISNUMBER(F90)),ROUND(F90-E90,2),"n.a.")</x:f>
        <x:v>0</x:v>
      </x:c>
      <x:c r="H90" s="14" t="str">
        <x:v>Non démarré</x:v>
      </x:c>
      <x:c r="I90" s="14" t="str"/>
      <x:c r="J90" s="14" t="str"/>
      <x:c r="K90" s="2" t="n">
        <x:f>COUNTIFS('Heures'!$A$8:$A$127,A90)</x:f>
        <x:v>1</x:v>
      </x:c>
      <x:c r="L90" s="2" t="n">
        <x:f>COUNTIFS('Factures'!$B$8:$B$131,A90)</x:f>
        <x:v>1</x:v>
      </x:c>
      <x:c r="M90" s="10" t="n">
        <x:f>IF(AND(K90=1,COUNTIFS('Heures'!$A$8:$A$127,A90,'Heures'!$E$8:$E$127,"&gt;=0",'Heures'!$E$8:$E$127,"&lt;&gt;")=1),INDEX('Heures'!$E$8:$E$127,MATCH(A90,'Heures'!$A$8:$A$127,0)),"n.a.")</x:f>
        <x:v>6</x:v>
      </x:c>
      <x:c r="N90" s="10" t="n">
        <x:f>IF(AND(K90=1,COUNTIFS('Heures'!$A$8:$A$127,A90,'Heures'!$F$8:$F$127,"&gt;=0",'Heures'!$F$8:$F$127,"&lt;&gt;")=1),INDEX('Heures'!$F$8:$F$127,MATCH(A90,'Heures'!$A$8:$A$127,0)),"n.a.")</x:f>
        <x:v>65</x:v>
      </x:c>
      <x:c r="O90" s="2" t="str">
        <x:f>IF(K90=1,INDEX('Heures'!$G$8:$G$127,MATCH(A90,'Heures'!$A$8:$A$127,0)),"n.a.")</x:f>
        <x:v>Oui</x:v>
      </x:c>
      <x:c r="P90" s="2" t="n">
        <x:f>L90-COUNTIFS('Factures'!$B$8:$B$131,A90,'Factures'!$G$8:$G$131,"Oui")</x:f>
        <x:v>0</x:v>
      </x:c>
      <x:c r="Q90" s="10" t="n">
        <x:f>IF(L90=0,"n.a.",SUMIFS('Factures'!$D$8:$D$131,'Factures'!$B$8:$B$131,A90))</x:f>
        <x:v>6</x:v>
      </x:c>
      <x:c r="R90" s="2" t="n">
        <x:f>IF(ISNUMBER(N90),L90-COUNTIFS('Factures'!$B$8:$B$131,A90,'Factures'!$E$8:$E$131,N90),0)</x:f>
        <x:v>0</x:v>
      </x:c>
      <x:c r="S90" s="2" t="n">
        <x:f>SUMIFS('Factures'!$H$8:$H$131,'Factures'!$B$8:$B$131,A90)</x:f>
        <x:v>0</x:v>
      </x:c>
      <x:c r="T90" s="2" t="n">
        <x:f>SUMIFS('Factures'!$I$8:$I$131,'Factures'!$B$8:$B$131,A90)</x:f>
        <x:v>0</x:v>
      </x:c>
      <x:c r="U90" s="2" t="n">
        <x:f>IF(K90=1,IF(ISNUMBER(M90),0,1)+IF(ISNUMBER(N90),0,1),0)+SUMIFS('Factures'!$J$8:$J$131,'Factures'!$B$8:$B$131,A90)</x:f>
        <x:v>0</x:v>
      </x:c>
      <x:c r="V90" s="2" t="n">
        <x:f>IF(K90=1,L90-COUNTIFS('Factures'!$B$8:$B$131,A90,'Factures'!$C$8:$C$131,B90),0)</x:f>
        <x:v>0</x:v>
      </x:c>
      <x:c r="W90" s="2" t="str">
        <x:f>IF(K90=1,INDEX('Heures'!$H$8:$H$127,MATCH(A90,'Heures'!$A$8:$A$127,0)),IF(AND(K90=0,L90&gt;0),INDEX('Factures'!$K$8:$K$131,MATCH(A90,'Factures'!$B$8:$B$131,0)),"À vérifier"))</x:f>
        <x:v>Nora Pelletier</x:v>
      </x:c>
    </x:row>
    <x:row r="91" ht="48" customHeight="1">
      <x:c r="A91" s="2" t="str">
        <x:v>M084</x:v>
      </x:c>
      <x:c r="B91" s="2" t="str">
        <x:f>IF(K91=1,INDEX('Heures'!$B$8:$B$127,MATCH(A91,'Heures'!$A$8:$A$127,0)),IF(L91&gt;0,INDEX('Factures'!$C$8:$C$131,MATCH(A91,'Factures'!$B$8:$B$131,0)),"n.a."))</x:f>
        <x:v>Orivelle Placement</x:v>
      </x:c>
      <x:c r="C91" s="2" t="str">
        <x:f>IF(D91="","Concordant","À traiter")</x:f>
        <x:v>Concordant</x:v>
      </x:c>
      <x:c r="D91" s="16" t="str">
        <x:f>IF(K91=0,"Mission inconnue. ",IF(K91&gt;1,"Relevé dupliqué. ",""))&amp;IF(L91=0,"Facture absente. ","")&amp;IF(U91&gt;0,"Données manquantes. ","")&amp;IF(AND(K91=1,O91&lt;&gt;"Oui"),"Heures non validées. ","")&amp;IF(P91&gt;0,"Pièce absente. ","")&amp;IF(T91&gt;0,"Doublon facture. ","")&amp;IF(AND(ISNUMBER(M91),L91&gt;0,M91&lt;&gt;Q91),"Écart heures. ","")&amp;IF(R91&gt;0,"Écart tarif. ","")&amp;IF(S91&gt;0,"Calcul facture. ","")&amp;IF(V91&gt;0,"Agence différente. ","")&amp;IF(ISNUMBER(G91),IF(ABS(G91)&gt;$B$4,"Écart montant. ",""),"")</x:f>
      </x:c>
      <x:c r="E91" s="15" t="n">
        <x:f>IF(AND(K91=1,ISNUMBER(M91),ISNUMBER(N91)),ROUND(M91*N91,2),"n.a.")</x:f>
        <x:v>630</x:v>
      </x:c>
      <x:c r="F91" s="15" t="n">
        <x:f>IF(L91=0,"n.a.",SUMIFS('Factures'!$F$8:$F$131,'Factures'!$B$8:$B$131,A91))</x:f>
        <x:v>630</x:v>
      </x:c>
      <x:c r="G91" s="15" t="n">
        <x:f>IF(AND(ISNUMBER(E91),ISNUMBER(F91)),ROUND(F91-E91,2),"n.a.")</x:f>
        <x:v>0</x:v>
      </x:c>
      <x:c r="H91" s="14" t="str">
        <x:v>Non démarré</x:v>
      </x:c>
      <x:c r="I91" s="14" t="str"/>
      <x:c r="J91" s="14" t="str"/>
      <x:c r="K91" s="2" t="n">
        <x:f>COUNTIFS('Heures'!$A$8:$A$127,A91)</x:f>
        <x:v>1</x:v>
      </x:c>
      <x:c r="L91" s="2" t="n">
        <x:f>COUNTIFS('Factures'!$B$8:$B$131,A91)</x:f>
        <x:v>1</x:v>
      </x:c>
      <x:c r="M91" s="10" t="n">
        <x:f>IF(AND(K91=1,COUNTIFS('Heures'!$A$8:$A$127,A91,'Heures'!$E$8:$E$127,"&gt;=0",'Heures'!$E$8:$E$127,"&lt;&gt;")=1),INDEX('Heures'!$E$8:$E$127,MATCH(A91,'Heures'!$A$8:$A$127,0)),"n.a.")</x:f>
        <x:v>9</x:v>
      </x:c>
      <x:c r="N91" s="10" t="n">
        <x:f>IF(AND(K91=1,COUNTIFS('Heures'!$A$8:$A$127,A91,'Heures'!$F$8:$F$127,"&gt;=0",'Heures'!$F$8:$F$127,"&lt;&gt;")=1),INDEX('Heures'!$F$8:$F$127,MATCH(A91,'Heures'!$A$8:$A$127,0)),"n.a.")</x:f>
        <x:v>70</x:v>
      </x:c>
      <x:c r="O91" s="2" t="str">
        <x:f>IF(K91=1,INDEX('Heures'!$G$8:$G$127,MATCH(A91,'Heures'!$A$8:$A$127,0)),"n.a.")</x:f>
        <x:v>Oui</x:v>
      </x:c>
      <x:c r="P91" s="2" t="n">
        <x:f>L91-COUNTIFS('Factures'!$B$8:$B$131,A91,'Factures'!$G$8:$G$131,"Oui")</x:f>
        <x:v>0</x:v>
      </x:c>
      <x:c r="Q91" s="10" t="n">
        <x:f>IF(L91=0,"n.a.",SUMIFS('Factures'!$D$8:$D$131,'Factures'!$B$8:$B$131,A91))</x:f>
        <x:v>9</x:v>
      </x:c>
      <x:c r="R91" s="2" t="n">
        <x:f>IF(ISNUMBER(N91),L91-COUNTIFS('Factures'!$B$8:$B$131,A91,'Factures'!$E$8:$E$131,N91),0)</x:f>
        <x:v>0</x:v>
      </x:c>
      <x:c r="S91" s="2" t="n">
        <x:f>SUMIFS('Factures'!$H$8:$H$131,'Factures'!$B$8:$B$131,A91)</x:f>
        <x:v>0</x:v>
      </x:c>
      <x:c r="T91" s="2" t="n">
        <x:f>SUMIFS('Factures'!$I$8:$I$131,'Factures'!$B$8:$B$131,A91)</x:f>
        <x:v>0</x:v>
      </x:c>
      <x:c r="U91" s="2" t="n">
        <x:f>IF(K91=1,IF(ISNUMBER(M91),0,1)+IF(ISNUMBER(N91),0,1),0)+SUMIFS('Factures'!$J$8:$J$131,'Factures'!$B$8:$B$131,A91)</x:f>
        <x:v>0</x:v>
      </x:c>
      <x:c r="V91" s="2" t="n">
        <x:f>IF(K91=1,L91-COUNTIFS('Factures'!$B$8:$B$131,A91,'Factures'!$C$8:$C$131,B91),0)</x:f>
        <x:v>0</x:v>
      </x:c>
      <x:c r="W91" s="2" t="str">
        <x:f>IF(K91=1,INDEX('Heures'!$H$8:$H$127,MATCH(A91,'Heures'!$A$8:$A$127,0)),IF(AND(K91=0,L91&gt;0),INDEX('Factures'!$K$8:$K$131,MATCH(A91,'Factures'!$B$8:$B$131,0)),"À vérifier"))</x:f>
        <x:v>Victor Chevalier</x:v>
      </x:c>
    </x:row>
    <x:row r="92" ht="48" customHeight="1">
      <x:c r="A92" s="2" t="str">
        <x:v>M085</x:v>
      </x:c>
      <x:c r="B92" s="2" t="str">
        <x:f>IF(K92=1,INDEX('Heures'!$B$8:$B$127,MATCH(A92,'Heures'!$A$8:$A$127,0)),IF(L92&gt;0,INDEX('Factures'!$C$8:$C$131,MATCH(A92,'Factures'!$B$8:$B$131,0)),"n.a."))</x:f>
        <x:v>Alpélia Intérim</x:v>
      </x:c>
      <x:c r="C92" s="2" t="str">
        <x:f>IF(D92="","Concordant","À traiter")</x:f>
        <x:v>Concordant</x:v>
      </x:c>
      <x:c r="D92" s="16" t="str">
        <x:f>IF(K92=0,"Mission inconnue. ",IF(K92&gt;1,"Relevé dupliqué. ",""))&amp;IF(L92=0,"Facture absente. ","")&amp;IF(U92&gt;0,"Données manquantes. ","")&amp;IF(AND(K92=1,O92&lt;&gt;"Oui"),"Heures non validées. ","")&amp;IF(P92&gt;0,"Pièce absente. ","")&amp;IF(T92&gt;0,"Doublon facture. ","")&amp;IF(AND(ISNUMBER(M92),L92&gt;0,M92&lt;&gt;Q92),"Écart heures. ","")&amp;IF(R92&gt;0,"Écart tarif. ","")&amp;IF(S92&gt;0,"Calcul facture. ","")&amp;IF(V92&gt;0,"Agence différente. ","")&amp;IF(ISNUMBER(G92),IF(ABS(G92)&gt;$B$4,"Écart montant. ",""),"")</x:f>
      </x:c>
      <x:c r="E92" s="15" t="n">
        <x:f>IF(AND(K92=1,ISNUMBER(M92),ISNUMBER(N92)),ROUND(M92*N92,2),"n.a.")</x:f>
        <x:v>550</x:v>
      </x:c>
      <x:c r="F92" s="15" t="n">
        <x:f>IF(L92=0,"n.a.",SUMIFS('Factures'!$F$8:$F$131,'Factures'!$B$8:$B$131,A92))</x:f>
        <x:v>550</x:v>
      </x:c>
      <x:c r="G92" s="15" t="n">
        <x:f>IF(AND(ISNUMBER(E92),ISNUMBER(F92)),ROUND(F92-E92,2),"n.a.")</x:f>
        <x:v>0</x:v>
      </x:c>
      <x:c r="H92" s="14" t="str">
        <x:v>Non démarré</x:v>
      </x:c>
      <x:c r="I92" s="14" t="str"/>
      <x:c r="J92" s="14" t="str"/>
      <x:c r="K92" s="2" t="n">
        <x:f>COUNTIFS('Heures'!$A$8:$A$127,A92)</x:f>
        <x:v>1</x:v>
      </x:c>
      <x:c r="L92" s="2" t="n">
        <x:f>COUNTIFS('Factures'!$B$8:$B$131,A92)</x:f>
        <x:v>1</x:v>
      </x:c>
      <x:c r="M92" s="10" t="n">
        <x:f>IF(AND(K92=1,COUNTIFS('Heures'!$A$8:$A$127,A92,'Heures'!$E$8:$E$127,"&gt;=0",'Heures'!$E$8:$E$127,"&lt;&gt;")=1),INDEX('Heures'!$E$8:$E$127,MATCH(A92,'Heures'!$A$8:$A$127,0)),"n.a.")</x:f>
        <x:v>10</x:v>
      </x:c>
      <x:c r="N92" s="10" t="n">
        <x:f>IF(AND(K92=1,COUNTIFS('Heures'!$A$8:$A$127,A92,'Heures'!$F$8:$F$127,"&gt;=0",'Heures'!$F$8:$F$127,"&lt;&gt;")=1),INDEX('Heures'!$F$8:$F$127,MATCH(A92,'Heures'!$A$8:$A$127,0)),"n.a.")</x:f>
        <x:v>55</x:v>
      </x:c>
      <x:c r="O92" s="2" t="str">
        <x:f>IF(K92=1,INDEX('Heures'!$G$8:$G$127,MATCH(A92,'Heures'!$A$8:$A$127,0)),"n.a.")</x:f>
        <x:v>Oui</x:v>
      </x:c>
      <x:c r="P92" s="2" t="n">
        <x:f>L92-COUNTIFS('Factures'!$B$8:$B$131,A92,'Factures'!$G$8:$G$131,"Oui")</x:f>
        <x:v>0</x:v>
      </x:c>
      <x:c r="Q92" s="10" t="n">
        <x:f>IF(L92=0,"n.a.",SUMIFS('Factures'!$D$8:$D$131,'Factures'!$B$8:$B$131,A92))</x:f>
        <x:v>10</x:v>
      </x:c>
      <x:c r="R92" s="2" t="n">
        <x:f>IF(ISNUMBER(N92),L92-COUNTIFS('Factures'!$B$8:$B$131,A92,'Factures'!$E$8:$E$131,N92),0)</x:f>
        <x:v>0</x:v>
      </x:c>
      <x:c r="S92" s="2" t="n">
        <x:f>SUMIFS('Factures'!$H$8:$H$131,'Factures'!$B$8:$B$131,A92)</x:f>
        <x:v>0</x:v>
      </x:c>
      <x:c r="T92" s="2" t="n">
        <x:f>SUMIFS('Factures'!$I$8:$I$131,'Factures'!$B$8:$B$131,A92)</x:f>
        <x:v>0</x:v>
      </x:c>
      <x:c r="U92" s="2" t="n">
        <x:f>IF(K92=1,IF(ISNUMBER(M92),0,1)+IF(ISNUMBER(N92),0,1),0)+SUMIFS('Factures'!$J$8:$J$131,'Factures'!$B$8:$B$131,A92)</x:f>
        <x:v>0</x:v>
      </x:c>
      <x:c r="V92" s="2" t="n">
        <x:f>IF(K92=1,L92-COUNTIFS('Factures'!$B$8:$B$131,A92,'Factures'!$C$8:$C$131,B92),0)</x:f>
        <x:v>0</x:v>
      </x:c>
      <x:c r="W92" s="2" t="str">
        <x:f>IF(K92=1,INDEX('Heures'!$H$8:$H$127,MATCH(A92,'Heures'!$A$8:$A$127,0)),IF(AND(K92=0,L92&gt;0),INDEX('Factures'!$K$8:$K$131,MATCH(A92,'Factures'!$B$8:$B$131,0)),"À vérifier"))</x:f>
        <x:v>Louise Gauthier</x:v>
      </x:c>
    </x:row>
    <x:row r="93" ht="48" customHeight="1">
      <x:c r="A93" s="2" t="str">
        <x:v>M086</x:v>
      </x:c>
      <x:c r="B93" s="2" t="str">
        <x:f>IF(K93=1,INDEX('Heures'!$B$8:$B$127,MATCH(A93,'Heures'!$A$8:$A$127,0)),IF(L93&gt;0,INDEX('Factures'!$C$8:$C$131,MATCH(A93,'Factures'!$B$8:$B$131,0)),"n.a."))</x:f>
        <x:v>Lumévia Personnel</x:v>
      </x:c>
      <x:c r="C93" s="2" t="str">
        <x:f>IF(D93="","Concordant","À traiter")</x:f>
        <x:v>Concordant</x:v>
      </x:c>
      <x:c r="D93" s="16" t="str">
        <x:f>IF(K93=0,"Mission inconnue. ",IF(K93&gt;1,"Relevé dupliqué. ",""))&amp;IF(L93=0,"Facture absente. ","")&amp;IF(U93&gt;0,"Données manquantes. ","")&amp;IF(AND(K93=1,O93&lt;&gt;"Oui"),"Heures non validées. ","")&amp;IF(P93&gt;0,"Pièce absente. ","")&amp;IF(T93&gt;0,"Doublon facture. ","")&amp;IF(AND(ISNUMBER(M93),L93&gt;0,M93&lt;&gt;Q93),"Écart heures. ","")&amp;IF(R93&gt;0,"Écart tarif. ","")&amp;IF(S93&gt;0,"Calcul facture. ","")&amp;IF(V93&gt;0,"Agence différente. ","")&amp;IF(ISNUMBER(G93),IF(ABS(G93)&gt;$B$4,"Écart montant. ",""),"")</x:f>
      </x:c>
      <x:c r="E93" s="15" t="n">
        <x:f>IF(AND(K93=1,ISNUMBER(M93),ISNUMBER(N93)),ROUND(M93*N93,2),"n.a.")</x:f>
        <x:v>450</x:v>
      </x:c>
      <x:c r="F93" s="15" t="n">
        <x:f>IF(L93=0,"n.a.",SUMIFS('Factures'!$F$8:$F$131,'Factures'!$B$8:$B$131,A93))</x:f>
        <x:v>450</x:v>
      </x:c>
      <x:c r="G93" s="15" t="n">
        <x:f>IF(AND(ISNUMBER(E93),ISNUMBER(F93)),ROUND(F93-E93,2),"n.a.")</x:f>
        <x:v>0</x:v>
      </x:c>
      <x:c r="H93" s="14" t="str">
        <x:v>Non démarré</x:v>
      </x:c>
      <x:c r="I93" s="14" t="str"/>
      <x:c r="J93" s="14" t="str"/>
      <x:c r="K93" s="2" t="n">
        <x:f>COUNTIFS('Heures'!$A$8:$A$127,A93)</x:f>
        <x:v>1</x:v>
      </x:c>
      <x:c r="L93" s="2" t="n">
        <x:f>COUNTIFS('Factures'!$B$8:$B$131,A93)</x:f>
        <x:v>1</x:v>
      </x:c>
      <x:c r="M93" s="10" t="n">
        <x:f>IF(AND(K93=1,COUNTIFS('Heures'!$A$8:$A$127,A93,'Heures'!$E$8:$E$127,"&gt;=0",'Heures'!$E$8:$E$127,"&lt;&gt;")=1),INDEX('Heures'!$E$8:$E$127,MATCH(A93,'Heures'!$A$8:$A$127,0)),"n.a.")</x:f>
        <x:v>7.5</x:v>
      </x:c>
      <x:c r="N93" s="10" t="n">
        <x:f>IF(AND(K93=1,COUNTIFS('Heures'!$A$8:$A$127,A93,'Heures'!$F$8:$F$127,"&gt;=0",'Heures'!$F$8:$F$127,"&lt;&gt;")=1),INDEX('Heures'!$F$8:$F$127,MATCH(A93,'Heures'!$A$8:$A$127,0)),"n.a.")</x:f>
        <x:v>60</x:v>
      </x:c>
      <x:c r="O93" s="2" t="str">
        <x:f>IF(K93=1,INDEX('Heures'!$G$8:$G$127,MATCH(A93,'Heures'!$A$8:$A$127,0)),"n.a.")</x:f>
        <x:v>Oui</x:v>
      </x:c>
      <x:c r="P93" s="2" t="n">
        <x:f>L93-COUNTIFS('Factures'!$B$8:$B$131,A93,'Factures'!$G$8:$G$131,"Oui")</x:f>
        <x:v>0</x:v>
      </x:c>
      <x:c r="Q93" s="10" t="n">
        <x:f>IF(L93=0,"n.a.",SUMIFS('Factures'!$D$8:$D$131,'Factures'!$B$8:$B$131,A93))</x:f>
        <x:v>7.5</x:v>
      </x:c>
      <x:c r="R93" s="2" t="n">
        <x:f>IF(ISNUMBER(N93),L93-COUNTIFS('Factures'!$B$8:$B$131,A93,'Factures'!$E$8:$E$131,N93),0)</x:f>
        <x:v>0</x:v>
      </x:c>
      <x:c r="S93" s="2" t="n">
        <x:f>SUMIFS('Factures'!$H$8:$H$131,'Factures'!$B$8:$B$131,A93)</x:f>
        <x:v>0</x:v>
      </x:c>
      <x:c r="T93" s="2" t="n">
        <x:f>SUMIFS('Factures'!$I$8:$I$131,'Factures'!$B$8:$B$131,A93)</x:f>
        <x:v>0</x:v>
      </x:c>
      <x:c r="U93" s="2" t="n">
        <x:f>IF(K93=1,IF(ISNUMBER(M93),0,1)+IF(ISNUMBER(N93),0,1),0)+SUMIFS('Factures'!$J$8:$J$131,'Factures'!$B$8:$B$131,A93)</x:f>
        <x:v>0</x:v>
      </x:c>
      <x:c r="V93" s="2" t="n">
        <x:f>IF(K93=1,L93-COUNTIFS('Factures'!$B$8:$B$131,A93,'Factures'!$C$8:$C$131,B93),0)</x:f>
        <x:v>0</x:v>
      </x:c>
      <x:c r="W93" s="2" t="str">
        <x:f>IF(K93=1,INDEX('Heures'!$H$8:$H$127,MATCH(A93,'Heures'!$A$8:$A$127,0)),IF(AND(K93=0,L93&gt;0),INDEX('Factures'!$K$8:$K$131,MATCH(A93,'Factures'!$B$8:$B$131,0)),"À vérifier"))</x:f>
        <x:v>Alexandre Colin</x:v>
      </x:c>
    </x:row>
    <x:row r="94" ht="48" customHeight="1">
      <x:c r="A94" s="2" t="str">
        <x:v>M087</x:v>
      </x:c>
      <x:c r="B94" s="2" t="str">
        <x:f>IF(K94=1,INDEX('Heures'!$B$8:$B$127,MATCH(A94,'Heures'!$A$8:$A$127,0)),IF(L94&gt;0,INDEX('Factures'!$C$8:$C$131,MATCH(A94,'Factures'!$B$8:$B$131,0)),"n.a."))</x:f>
        <x:v>Orivelle Placement</x:v>
      </x:c>
      <x:c r="C94" s="2" t="str">
        <x:f>IF(D94="","Concordant","À traiter")</x:f>
        <x:v>Concordant</x:v>
      </x:c>
      <x:c r="D94" s="16" t="str">
        <x:f>IF(K94=0,"Mission inconnue. ",IF(K94&gt;1,"Relevé dupliqué. ",""))&amp;IF(L94=0,"Facture absente. ","")&amp;IF(U94&gt;0,"Données manquantes. ","")&amp;IF(AND(K94=1,O94&lt;&gt;"Oui"),"Heures non validées. ","")&amp;IF(P94&gt;0,"Pièce absente. ","")&amp;IF(T94&gt;0,"Doublon facture. ","")&amp;IF(AND(ISNUMBER(M94),L94&gt;0,M94&lt;&gt;Q94),"Écart heures. ","")&amp;IF(R94&gt;0,"Écart tarif. ","")&amp;IF(S94&gt;0,"Calcul facture. ","")&amp;IF(V94&gt;0,"Agence différente. ","")&amp;IF(ISNUMBER(G94),IF(ABS(G94)&gt;$B$4,"Écart montant. ",""),"")</x:f>
      </x:c>
      <x:c r="E94" s="15" t="n">
        <x:f>IF(AND(K94=1,ISNUMBER(M94),ISNUMBER(N94)),ROUND(M94*N94,2),"n.a.")</x:f>
        <x:v>520</x:v>
      </x:c>
      <x:c r="F94" s="15" t="n">
        <x:f>IF(L94=0,"n.a.",SUMIFS('Factures'!$F$8:$F$131,'Factures'!$B$8:$B$131,A94))</x:f>
        <x:v>520</x:v>
      </x:c>
      <x:c r="G94" s="15" t="n">
        <x:f>IF(AND(ISNUMBER(E94),ISNUMBER(F94)),ROUND(F94-E94,2),"n.a.")</x:f>
        <x:v>0</x:v>
      </x:c>
      <x:c r="H94" s="14" t="str">
        <x:v>Non démarré</x:v>
      </x:c>
      <x:c r="I94" s="14" t="str"/>
      <x:c r="J94" s="14" t="str"/>
      <x:c r="K94" s="2" t="n">
        <x:f>COUNTIFS('Heures'!$A$8:$A$127,A94)</x:f>
        <x:v>1</x:v>
      </x:c>
      <x:c r="L94" s="2" t="n">
        <x:f>COUNTIFS('Factures'!$B$8:$B$131,A94)</x:f>
        <x:v>2</x:v>
      </x:c>
      <x:c r="M94" s="10" t="n">
        <x:f>IF(AND(K94=1,COUNTIFS('Heures'!$A$8:$A$127,A94,'Heures'!$E$8:$E$127,"&gt;=0",'Heures'!$E$8:$E$127,"&lt;&gt;")=1),INDEX('Heures'!$E$8:$E$127,MATCH(A94,'Heures'!$A$8:$A$127,0)),"n.a.")</x:f>
        <x:v>8</x:v>
      </x:c>
      <x:c r="N94" s="10" t="n">
        <x:f>IF(AND(K94=1,COUNTIFS('Heures'!$A$8:$A$127,A94,'Heures'!$F$8:$F$127,"&gt;=0",'Heures'!$F$8:$F$127,"&lt;&gt;")=1),INDEX('Heures'!$F$8:$F$127,MATCH(A94,'Heures'!$A$8:$A$127,0)),"n.a.")</x:f>
        <x:v>65</x:v>
      </x:c>
      <x:c r="O94" s="2" t="str">
        <x:f>IF(K94=1,INDEX('Heures'!$G$8:$G$127,MATCH(A94,'Heures'!$A$8:$A$127,0)),"n.a.")</x:f>
        <x:v>Oui</x:v>
      </x:c>
      <x:c r="P94" s="2" t="n">
        <x:f>L94-COUNTIFS('Factures'!$B$8:$B$131,A94,'Factures'!$G$8:$G$131,"Oui")</x:f>
        <x:v>0</x:v>
      </x:c>
      <x:c r="Q94" s="10" t="n">
        <x:f>IF(L94=0,"n.a.",SUMIFS('Factures'!$D$8:$D$131,'Factures'!$B$8:$B$131,A94))</x:f>
        <x:v>8</x:v>
      </x:c>
      <x:c r="R94" s="2" t="n">
        <x:f>IF(ISNUMBER(N94),L94-COUNTIFS('Factures'!$B$8:$B$131,A94,'Factures'!$E$8:$E$131,N94),0)</x:f>
        <x:v>0</x:v>
      </x:c>
      <x:c r="S94" s="2" t="n">
        <x:f>SUMIFS('Factures'!$H$8:$H$131,'Factures'!$B$8:$B$131,A94)</x:f>
        <x:v>0</x:v>
      </x:c>
      <x:c r="T94" s="2" t="n">
        <x:f>SUMIFS('Factures'!$I$8:$I$131,'Factures'!$B$8:$B$131,A94)</x:f>
        <x:v>0</x:v>
      </x:c>
      <x:c r="U94" s="2" t="n">
        <x:f>IF(K94=1,IF(ISNUMBER(M94),0,1)+IF(ISNUMBER(N94),0,1),0)+SUMIFS('Factures'!$J$8:$J$131,'Factures'!$B$8:$B$131,A94)</x:f>
        <x:v>0</x:v>
      </x:c>
      <x:c r="V94" s="2" t="n">
        <x:f>IF(K94=1,L94-COUNTIFS('Factures'!$B$8:$B$131,A94,'Factures'!$C$8:$C$131,B94),0)</x:f>
        <x:v>0</x:v>
      </x:c>
      <x:c r="W94" s="2" t="str">
        <x:f>IF(K94=1,INDEX('Heures'!$H$8:$H$127,MATCH(A94,'Heures'!$A$8:$A$127,0)),IF(AND(K94=0,L94&gt;0),INDEX('Factures'!$K$8:$K$131,MATCH(A94,'Factures'!$B$8:$B$131,0)),"À vérifier"))</x:f>
        <x:v>Zoé Bernard</x:v>
      </x:c>
    </x:row>
    <x:row r="95" ht="48" customHeight="1">
      <x:c r="A95" s="2" t="str">
        <x:v>M088</x:v>
      </x:c>
      <x:c r="B95" s="2" t="str">
        <x:f>IF(K95=1,INDEX('Heures'!$B$8:$B$127,MATCH(A95,'Heures'!$A$8:$A$127,0)),IF(L95&gt;0,INDEX('Factures'!$C$8:$C$131,MATCH(A95,'Factures'!$B$8:$B$131,0)),"n.a."))</x:f>
        <x:v>Alpélia Intérim</x:v>
      </x:c>
      <x:c r="C95" s="2" t="str">
        <x:f>IF(D95="","Concordant","À traiter")</x:f>
        <x:v>Concordant</x:v>
      </x:c>
      <x:c r="D95" s="16" t="str">
        <x:f>IF(K95=0,"Mission inconnue. ",IF(K95&gt;1,"Relevé dupliqué. ",""))&amp;IF(L95=0,"Facture absente. ","")&amp;IF(U95&gt;0,"Données manquantes. ","")&amp;IF(AND(K95=1,O95&lt;&gt;"Oui"),"Heures non validées. ","")&amp;IF(P95&gt;0,"Pièce absente. ","")&amp;IF(T95&gt;0,"Doublon facture. ","")&amp;IF(AND(ISNUMBER(M95),L95&gt;0,M95&lt;&gt;Q95),"Écart heures. ","")&amp;IF(R95&gt;0,"Écart tarif. ","")&amp;IF(S95&gt;0,"Calcul facture. ","")&amp;IF(V95&gt;0,"Agence différente. ","")&amp;IF(ISNUMBER(G95),IF(ABS(G95)&gt;$B$4,"Écart montant. ",""),"")</x:f>
      </x:c>
      <x:c r="E95" s="15" t="n">
        <x:f>IF(AND(K95=1,ISNUMBER(M95),ISNUMBER(N95)),ROUND(M95*N95,2),"n.a.")</x:f>
        <x:v>420</x:v>
      </x:c>
      <x:c r="F95" s="15" t="n">
        <x:f>IF(L95=0,"n.a.",SUMIFS('Factures'!$F$8:$F$131,'Factures'!$B$8:$B$131,A95))</x:f>
        <x:v>420</x:v>
      </x:c>
      <x:c r="G95" s="15" t="n">
        <x:f>IF(AND(ISNUMBER(E95),ISNUMBER(F95)),ROUND(F95-E95,2),"n.a.")</x:f>
        <x:v>0</x:v>
      </x:c>
      <x:c r="H95" s="14" t="str">
        <x:v>Non démarré</x:v>
      </x:c>
      <x:c r="I95" s="14" t="str"/>
      <x:c r="J95" s="14" t="str"/>
      <x:c r="K95" s="2" t="n">
        <x:f>COUNTIFS('Heures'!$A$8:$A$127,A95)</x:f>
        <x:v>1</x:v>
      </x:c>
      <x:c r="L95" s="2" t="n">
        <x:f>COUNTIFS('Factures'!$B$8:$B$131,A95)</x:f>
        <x:v>1</x:v>
      </x:c>
      <x:c r="M95" s="10" t="n">
        <x:f>IF(AND(K95=1,COUNTIFS('Heures'!$A$8:$A$127,A95,'Heures'!$E$8:$E$127,"&gt;=0",'Heures'!$E$8:$E$127,"&lt;&gt;")=1),INDEX('Heures'!$E$8:$E$127,MATCH(A95,'Heures'!$A$8:$A$127,0)),"n.a.")</x:f>
        <x:v>6</x:v>
      </x:c>
      <x:c r="N95" s="10" t="n">
        <x:f>IF(AND(K95=1,COUNTIFS('Heures'!$A$8:$A$127,A95,'Heures'!$F$8:$F$127,"&gt;=0",'Heures'!$F$8:$F$127,"&lt;&gt;")=1),INDEX('Heures'!$F$8:$F$127,MATCH(A95,'Heures'!$A$8:$A$127,0)),"n.a.")</x:f>
        <x:v>70</x:v>
      </x:c>
      <x:c r="O95" s="2" t="str">
        <x:f>IF(K95=1,INDEX('Heures'!$G$8:$G$127,MATCH(A95,'Heures'!$A$8:$A$127,0)),"n.a.")</x:f>
        <x:v>Oui</x:v>
      </x:c>
      <x:c r="P95" s="2" t="n">
        <x:f>L95-COUNTIFS('Factures'!$B$8:$B$131,A95,'Factures'!$G$8:$G$131,"Oui")</x:f>
        <x:v>0</x:v>
      </x:c>
      <x:c r="Q95" s="10" t="n">
        <x:f>IF(L95=0,"n.a.",SUMIFS('Factures'!$D$8:$D$131,'Factures'!$B$8:$B$131,A95))</x:f>
        <x:v>6</x:v>
      </x:c>
      <x:c r="R95" s="2" t="n">
        <x:f>IF(ISNUMBER(N95),L95-COUNTIFS('Factures'!$B$8:$B$131,A95,'Factures'!$E$8:$E$131,N95),0)</x:f>
        <x:v>0</x:v>
      </x:c>
      <x:c r="S95" s="2" t="n">
        <x:f>SUMIFS('Factures'!$H$8:$H$131,'Factures'!$B$8:$B$131,A95)</x:f>
        <x:v>0</x:v>
      </x:c>
      <x:c r="T95" s="2" t="n">
        <x:f>SUMIFS('Factures'!$I$8:$I$131,'Factures'!$B$8:$B$131,A95)</x:f>
        <x:v>0</x:v>
      </x:c>
      <x:c r="U95" s="2" t="n">
        <x:f>IF(K95=1,IF(ISNUMBER(M95),0,1)+IF(ISNUMBER(N95),0,1),0)+SUMIFS('Factures'!$J$8:$J$131,'Factures'!$B$8:$B$131,A95)</x:f>
        <x:v>0</x:v>
      </x:c>
      <x:c r="V95" s="2" t="n">
        <x:f>IF(K95=1,L95-COUNTIFS('Factures'!$B$8:$B$131,A95,'Factures'!$C$8:$C$131,B95),0)</x:f>
        <x:v>0</x:v>
      </x:c>
      <x:c r="W95" s="2" t="str">
        <x:f>IF(K95=1,INDEX('Heures'!$H$8:$H$127,MATCH(A95,'Heures'!$A$8:$A$127,0)),IF(AND(K95=0,L95&gt;0),INDEX('Factures'!$K$8:$K$131,MATCH(A95,'Factures'!$B$8:$B$131,0)),"À vérifier"))</x:f>
        <x:v>Raphaël Moulin</x:v>
      </x:c>
    </x:row>
    <x:row r="96" ht="48" customHeight="1">
      <x:c r="A96" s="2" t="str">
        <x:v>M089</x:v>
      </x:c>
      <x:c r="B96" s="2" t="str">
        <x:f>IF(K96=1,INDEX('Heures'!$B$8:$B$127,MATCH(A96,'Heures'!$A$8:$A$127,0)),IF(L96&gt;0,INDEX('Factures'!$C$8:$C$131,MATCH(A96,'Factures'!$B$8:$B$131,0)),"n.a."))</x:f>
        <x:v>Lumévia Personnel</x:v>
      </x:c>
      <x:c r="C96" s="2" t="str">
        <x:f>IF(D96="","Concordant","À traiter")</x:f>
        <x:v>À traiter</x:v>
      </x:c>
      <x:c r="D96" s="16" t="str">
        <x:f>IF(K96=0,"Mission inconnue. ",IF(K96&gt;1,"Relevé dupliqué. ",""))&amp;IF(L96=0,"Facture absente. ","")&amp;IF(U96&gt;0,"Données manquantes. ","")&amp;IF(AND(K96=1,O96&lt;&gt;"Oui"),"Heures non validées. ","")&amp;IF(P96&gt;0,"Pièce absente. ","")&amp;IF(T96&gt;0,"Doublon facture. ","")&amp;IF(AND(ISNUMBER(M96),L96&gt;0,M96&lt;&gt;Q96),"Écart heures. ","")&amp;IF(R96&gt;0,"Écart tarif. ","")&amp;IF(S96&gt;0,"Calcul facture. ","")&amp;IF(V96&gt;0,"Agence différente. ","")&amp;IF(ISNUMBER(G96),IF(ABS(G96)&gt;$B$4,"Écart montant. ",""),"")</x:f>
        <x:v>Facture absente. </x:v>
      </x:c>
      <x:c r="E96" s="15" t="n">
        <x:f>IF(AND(K96=1,ISNUMBER(M96),ISNUMBER(N96)),ROUND(M96*N96,2),"n.a.")</x:f>
        <x:v>495</x:v>
      </x:c>
      <x:c r="F96" s="15" t="str">
        <x:f>IF(L96=0,"n.a.",SUMIFS('Factures'!$F$8:$F$131,'Factures'!$B$8:$B$131,A96))</x:f>
        <x:v>n.a.</x:v>
      </x:c>
      <x:c r="G96" s="15" t="str">
        <x:f>IF(AND(ISNUMBER(E96),ISNUMBER(F96)),ROUND(F96-E96,2),"n.a.")</x:f>
        <x:v>n.a.</x:v>
      </x:c>
      <x:c r="H96" s="14" t="str">
        <x:v>Non démarré</x:v>
      </x:c>
      <x:c r="I96" s="14" t="str"/>
      <x:c r="J96" s="14" t="str"/>
      <x:c r="K96" s="2" t="n">
        <x:f>COUNTIFS('Heures'!$A$8:$A$127,A96)</x:f>
        <x:v>1</x:v>
      </x:c>
      <x:c r="L96" s="2" t="n">
        <x:f>COUNTIFS('Factures'!$B$8:$B$131,A96)</x:f>
        <x:v>0</x:v>
      </x:c>
      <x:c r="M96" s="10" t="n">
        <x:f>IF(AND(K96=1,COUNTIFS('Heures'!$A$8:$A$127,A96,'Heures'!$E$8:$E$127,"&gt;=0",'Heures'!$E$8:$E$127,"&lt;&gt;")=1),INDEX('Heures'!$E$8:$E$127,MATCH(A96,'Heures'!$A$8:$A$127,0)),"n.a.")</x:f>
        <x:v>9</x:v>
      </x:c>
      <x:c r="N96" s="10" t="n">
        <x:f>IF(AND(K96=1,COUNTIFS('Heures'!$A$8:$A$127,A96,'Heures'!$F$8:$F$127,"&gt;=0",'Heures'!$F$8:$F$127,"&lt;&gt;")=1),INDEX('Heures'!$F$8:$F$127,MATCH(A96,'Heures'!$A$8:$A$127,0)),"n.a.")</x:f>
        <x:v>55</x:v>
      </x:c>
      <x:c r="O96" s="2" t="str">
        <x:f>IF(K96=1,INDEX('Heures'!$G$8:$G$127,MATCH(A96,'Heures'!$A$8:$A$127,0)),"n.a.")</x:f>
        <x:v>Oui</x:v>
      </x:c>
      <x:c r="P96" s="2" t="n">
        <x:f>L96-COUNTIFS('Factures'!$B$8:$B$131,A96,'Factures'!$G$8:$G$131,"Oui")</x:f>
        <x:v>0</x:v>
      </x:c>
      <x:c r="Q96" s="10" t="str">
        <x:f>IF(L96=0,"n.a.",SUMIFS('Factures'!$D$8:$D$131,'Factures'!$B$8:$B$131,A96))</x:f>
        <x:v>n.a.</x:v>
      </x:c>
      <x:c r="R96" s="2" t="n">
        <x:f>IF(ISNUMBER(N96),L96-COUNTIFS('Factures'!$B$8:$B$131,A96,'Factures'!$E$8:$E$131,N96),0)</x:f>
        <x:v>0</x:v>
      </x:c>
      <x:c r="S96" s="2" t="n">
        <x:f>SUMIFS('Factures'!$H$8:$H$131,'Factures'!$B$8:$B$131,A96)</x:f>
        <x:v>0</x:v>
      </x:c>
      <x:c r="T96" s="2" t="n">
        <x:f>SUMIFS('Factures'!$I$8:$I$131,'Factures'!$B$8:$B$131,A96)</x:f>
        <x:v>0</x:v>
      </x:c>
      <x:c r="U96" s="2" t="n">
        <x:f>IF(K96=1,IF(ISNUMBER(M96),0,1)+IF(ISNUMBER(N96),0,1),0)+SUMIFS('Factures'!$J$8:$J$131,'Factures'!$B$8:$B$131,A96)</x:f>
        <x:v>0</x:v>
      </x:c>
      <x:c r="V96" s="2" t="n">
        <x:f>IF(K96=1,L96-COUNTIFS('Factures'!$B$8:$B$131,A96,'Factures'!$C$8:$C$131,B96),0)</x:f>
        <x:v>0</x:v>
      </x:c>
      <x:c r="W96" s="2" t="str">
        <x:f>IF(K96=1,INDEX('Heures'!$H$8:$H$127,MATCH(A96,'Heures'!$A$8:$A$127,0)),IF(AND(K96=0,L96&gt;0),INDEX('Factures'!$K$8:$K$131,MATCH(A96,'Factures'!$B$8:$B$131,0)),"À vérifier"))</x:f>
        <x:v>Anaïs Vernet</x:v>
      </x:c>
    </x:row>
    <x:row r="97" ht="48" customHeight="1">
      <x:c r="A97" s="2" t="str">
        <x:v>M090</x:v>
      </x:c>
      <x:c r="B97" s="2" t="str">
        <x:f>IF(K97=1,INDEX('Heures'!$B$8:$B$127,MATCH(A97,'Heures'!$A$8:$A$127,0)),IF(L97&gt;0,INDEX('Factures'!$C$8:$C$131,MATCH(A97,'Factures'!$B$8:$B$131,0)),"n.a."))</x:f>
        <x:v>Orivelle Placement</x:v>
      </x:c>
      <x:c r="C97" s="2" t="str">
        <x:f>IF(D97="","Concordant","À traiter")</x:f>
        <x:v>Concordant</x:v>
      </x:c>
      <x:c r="D97" s="16" t="str">
        <x:f>IF(K97=0,"Mission inconnue. ",IF(K97&gt;1,"Relevé dupliqué. ",""))&amp;IF(L97=0,"Facture absente. ","")&amp;IF(U97&gt;0,"Données manquantes. ","")&amp;IF(AND(K97=1,O97&lt;&gt;"Oui"),"Heures non validées. ","")&amp;IF(P97&gt;0,"Pièce absente. ","")&amp;IF(T97&gt;0,"Doublon facture. ","")&amp;IF(AND(ISNUMBER(M97),L97&gt;0,M97&lt;&gt;Q97),"Écart heures. ","")&amp;IF(R97&gt;0,"Écart tarif. ","")&amp;IF(S97&gt;0,"Calcul facture. ","")&amp;IF(V97&gt;0,"Agence différente. ","")&amp;IF(ISNUMBER(G97),IF(ABS(G97)&gt;$B$4,"Écart montant. ",""),"")</x:f>
      </x:c>
      <x:c r="E97" s="15" t="n">
        <x:f>IF(AND(K97=1,ISNUMBER(M97),ISNUMBER(N97)),ROUND(M97*N97,2),"n.a.")</x:f>
        <x:v>600</x:v>
      </x:c>
      <x:c r="F97" s="15" t="n">
        <x:f>IF(L97=0,"n.a.",SUMIFS('Factures'!$F$8:$F$131,'Factures'!$B$8:$B$131,A97))</x:f>
        <x:v>600</x:v>
      </x:c>
      <x:c r="G97" s="15" t="n">
        <x:f>IF(AND(ISNUMBER(E97),ISNUMBER(F97)),ROUND(F97-E97,2),"n.a.")</x:f>
        <x:v>0</x:v>
      </x:c>
      <x:c r="H97" s="14" t="str">
        <x:v>Non démarré</x:v>
      </x:c>
      <x:c r="I97" s="14" t="str"/>
      <x:c r="J97" s="14" t="str"/>
      <x:c r="K97" s="2" t="n">
        <x:f>COUNTIFS('Heures'!$A$8:$A$127,A97)</x:f>
        <x:v>1</x:v>
      </x:c>
      <x:c r="L97" s="2" t="n">
        <x:f>COUNTIFS('Factures'!$B$8:$B$131,A97)</x:f>
        <x:v>1</x:v>
      </x:c>
      <x:c r="M97" s="10" t="n">
        <x:f>IF(AND(K97=1,COUNTIFS('Heures'!$A$8:$A$127,A97,'Heures'!$E$8:$E$127,"&gt;=0",'Heures'!$E$8:$E$127,"&lt;&gt;")=1),INDEX('Heures'!$E$8:$E$127,MATCH(A97,'Heures'!$A$8:$A$127,0)),"n.a.")</x:f>
        <x:v>10</x:v>
      </x:c>
      <x:c r="N97" s="10" t="n">
        <x:f>IF(AND(K97=1,COUNTIFS('Heures'!$A$8:$A$127,A97,'Heures'!$F$8:$F$127,"&gt;=0",'Heures'!$F$8:$F$127,"&lt;&gt;")=1),INDEX('Heures'!$F$8:$F$127,MATCH(A97,'Heures'!$A$8:$A$127,0)),"n.a.")</x:f>
        <x:v>60</x:v>
      </x:c>
      <x:c r="O97" s="2" t="str">
        <x:f>IF(K97=1,INDEX('Heures'!$G$8:$G$127,MATCH(A97,'Heures'!$A$8:$A$127,0)),"n.a.")</x:f>
        <x:v>Oui</x:v>
      </x:c>
      <x:c r="P97" s="2" t="n">
        <x:f>L97-COUNTIFS('Factures'!$B$8:$B$131,A97,'Factures'!$G$8:$G$131,"Oui")</x:f>
        <x:v>0</x:v>
      </x:c>
      <x:c r="Q97" s="10" t="n">
        <x:f>IF(L97=0,"n.a.",SUMIFS('Factures'!$D$8:$D$131,'Factures'!$B$8:$B$131,A97))</x:f>
        <x:v>10</x:v>
      </x:c>
      <x:c r="R97" s="2" t="n">
        <x:f>IF(ISNUMBER(N97),L97-COUNTIFS('Factures'!$B$8:$B$131,A97,'Factures'!$E$8:$E$131,N97),0)</x:f>
        <x:v>0</x:v>
      </x:c>
      <x:c r="S97" s="2" t="n">
        <x:f>SUMIFS('Factures'!$H$8:$H$131,'Factures'!$B$8:$B$131,A97)</x:f>
        <x:v>0</x:v>
      </x:c>
      <x:c r="T97" s="2" t="n">
        <x:f>SUMIFS('Factures'!$I$8:$I$131,'Factures'!$B$8:$B$131,A97)</x:f>
        <x:v>0</x:v>
      </x:c>
      <x:c r="U97" s="2" t="n">
        <x:f>IF(K97=1,IF(ISNUMBER(M97),0,1)+IF(ISNUMBER(N97),0,1),0)+SUMIFS('Factures'!$J$8:$J$131,'Factures'!$B$8:$B$131,A97)</x:f>
        <x:v>0</x:v>
      </x:c>
      <x:c r="V97" s="2" t="n">
        <x:f>IF(K97=1,L97-COUNTIFS('Factures'!$B$8:$B$131,A97,'Factures'!$C$8:$C$131,B97),0)</x:f>
        <x:v>0</x:v>
      </x:c>
      <x:c r="W97" s="2" t="str">
        <x:f>IF(K97=1,INDEX('Heures'!$H$8:$H$127,MATCH(A97,'Heures'!$A$8:$A$127,0)),IF(AND(K97=0,L97&gt;0),INDEX('Factures'!$K$8:$K$131,MATCH(A97,'Factures'!$B$8:$B$131,0)),"À vérifier"))</x:f>
        <x:v>Simon Delorme</x:v>
      </x:c>
    </x:row>
    <x:row r="98" ht="48" customHeight="1">
      <x:c r="A98" s="2" t="str">
        <x:v>M091</x:v>
      </x:c>
      <x:c r="B98" s="2" t="str">
        <x:f>IF(K98=1,INDEX('Heures'!$B$8:$B$127,MATCH(A98,'Heures'!$A$8:$A$127,0)),IF(L98&gt;0,INDEX('Factures'!$C$8:$C$131,MATCH(A98,'Factures'!$B$8:$B$131,0)),"n.a."))</x:f>
        <x:v>Alpélia Intérim</x:v>
      </x:c>
      <x:c r="C98" s="2" t="str">
        <x:f>IF(D98="","Concordant","À traiter")</x:f>
        <x:v>Concordant</x:v>
      </x:c>
      <x:c r="D98" s="16" t="str">
        <x:f>IF(K98=0,"Mission inconnue. ",IF(K98&gt;1,"Relevé dupliqué. ",""))&amp;IF(L98=0,"Facture absente. ","")&amp;IF(U98&gt;0,"Données manquantes. ","")&amp;IF(AND(K98=1,O98&lt;&gt;"Oui"),"Heures non validées. ","")&amp;IF(P98&gt;0,"Pièce absente. ","")&amp;IF(T98&gt;0,"Doublon facture. ","")&amp;IF(AND(ISNUMBER(M98),L98&gt;0,M98&lt;&gt;Q98),"Écart heures. ","")&amp;IF(R98&gt;0,"Écart tarif. ","")&amp;IF(S98&gt;0,"Calcul facture. ","")&amp;IF(V98&gt;0,"Agence différente. ","")&amp;IF(ISNUMBER(G98),IF(ABS(G98)&gt;$B$4,"Écart montant. ",""),"")</x:f>
      </x:c>
      <x:c r="E98" s="15" t="n">
        <x:f>IF(AND(K98=1,ISNUMBER(M98),ISNUMBER(N98)),ROUND(M98*N98,2),"n.a.")</x:f>
        <x:v>487.5</x:v>
      </x:c>
      <x:c r="F98" s="15" t="n">
        <x:f>IF(L98=0,"n.a.",SUMIFS('Factures'!$F$8:$F$131,'Factures'!$B$8:$B$131,A98))</x:f>
        <x:v>487.5</x:v>
      </x:c>
      <x:c r="G98" s="15" t="n">
        <x:f>IF(AND(ISNUMBER(E98),ISNUMBER(F98)),ROUND(F98-E98,2),"n.a.")</x:f>
        <x:v>0</x:v>
      </x:c>
      <x:c r="H98" s="14" t="str">
        <x:v>Non démarré</x:v>
      </x:c>
      <x:c r="I98" s="14" t="str"/>
      <x:c r="J98" s="14" t="str"/>
      <x:c r="K98" s="2" t="n">
        <x:f>COUNTIFS('Heures'!$A$8:$A$127,A98)</x:f>
        <x:v>1</x:v>
      </x:c>
      <x:c r="L98" s="2" t="n">
        <x:f>COUNTIFS('Factures'!$B$8:$B$131,A98)</x:f>
        <x:v>1</x:v>
      </x:c>
      <x:c r="M98" s="10" t="n">
        <x:f>IF(AND(K98=1,COUNTIFS('Heures'!$A$8:$A$127,A98,'Heures'!$E$8:$E$127,"&gt;=0",'Heures'!$E$8:$E$127,"&lt;&gt;")=1),INDEX('Heures'!$E$8:$E$127,MATCH(A98,'Heures'!$A$8:$A$127,0)),"n.a.")</x:f>
        <x:v>7.5</x:v>
      </x:c>
      <x:c r="N98" s="10" t="n">
        <x:f>IF(AND(K98=1,COUNTIFS('Heures'!$A$8:$A$127,A98,'Heures'!$F$8:$F$127,"&gt;=0",'Heures'!$F$8:$F$127,"&lt;&gt;")=1),INDEX('Heures'!$F$8:$F$127,MATCH(A98,'Heures'!$A$8:$A$127,0)),"n.a.")</x:f>
        <x:v>65</x:v>
      </x:c>
      <x:c r="O98" s="2" t="str">
        <x:f>IF(K98=1,INDEX('Heures'!$G$8:$G$127,MATCH(A98,'Heures'!$A$8:$A$127,0)),"n.a.")</x:f>
        <x:v>Oui</x:v>
      </x:c>
      <x:c r="P98" s="2" t="n">
        <x:f>L98-COUNTIFS('Factures'!$B$8:$B$131,A98,'Factures'!$G$8:$G$131,"Oui")</x:f>
        <x:v>0</x:v>
      </x:c>
      <x:c r="Q98" s="10" t="n">
        <x:f>IF(L98=0,"n.a.",SUMIFS('Factures'!$D$8:$D$131,'Factures'!$B$8:$B$131,A98))</x:f>
        <x:v>7.5</x:v>
      </x:c>
      <x:c r="R98" s="2" t="n">
        <x:f>IF(ISNUMBER(N98),L98-COUNTIFS('Factures'!$B$8:$B$131,A98,'Factures'!$E$8:$E$131,N98),0)</x:f>
        <x:v>0</x:v>
      </x:c>
      <x:c r="S98" s="2" t="n">
        <x:f>SUMIFS('Factures'!$H$8:$H$131,'Factures'!$B$8:$B$131,A98)</x:f>
        <x:v>0</x:v>
      </x:c>
      <x:c r="T98" s="2" t="n">
        <x:f>SUMIFS('Factures'!$I$8:$I$131,'Factures'!$B$8:$B$131,A98)</x:f>
        <x:v>0</x:v>
      </x:c>
      <x:c r="U98" s="2" t="n">
        <x:f>IF(K98=1,IF(ISNUMBER(M98),0,1)+IF(ISNUMBER(N98),0,1),0)+SUMIFS('Factures'!$J$8:$J$131,'Factures'!$B$8:$B$131,A98)</x:f>
        <x:v>0</x:v>
      </x:c>
      <x:c r="V98" s="2" t="n">
        <x:f>IF(K98=1,L98-COUNTIFS('Factures'!$B$8:$B$131,A98,'Factures'!$C$8:$C$131,B98),0)</x:f>
        <x:v>0</x:v>
      </x:c>
      <x:c r="W98" s="2" t="str">
        <x:f>IF(K98=1,INDEX('Heures'!$H$8:$H$127,MATCH(A98,'Heures'!$A$8:$A$127,0)),IF(AND(K98=0,L98&gt;0),INDEX('Factures'!$K$8:$K$131,MATCH(A98,'Factures'!$B$8:$B$131,0)),"À vérifier"))</x:f>
        <x:v>Camille Morel</x:v>
      </x:c>
    </x:row>
    <x:row r="99" ht="48" customHeight="1">
      <x:c r="A99" s="2" t="str">
        <x:v>M092</x:v>
      </x:c>
      <x:c r="B99" s="2" t="str">
        <x:f>IF(K99=1,INDEX('Heures'!$B$8:$B$127,MATCH(A99,'Heures'!$A$8:$A$127,0)),IF(L99&gt;0,INDEX('Factures'!$C$8:$C$131,MATCH(A99,'Factures'!$B$8:$B$131,0)),"n.a."))</x:f>
        <x:v>Lumévia Personnel</x:v>
      </x:c>
      <x:c r="C99" s="2" t="str">
        <x:f>IF(D99="","Concordant","À traiter")</x:f>
        <x:v>Concordant</x:v>
      </x:c>
      <x:c r="D99" s="16" t="str">
        <x:f>IF(K99=0,"Mission inconnue. ",IF(K99&gt;1,"Relevé dupliqué. ",""))&amp;IF(L99=0,"Facture absente. ","")&amp;IF(U99&gt;0,"Données manquantes. ","")&amp;IF(AND(K99=1,O99&lt;&gt;"Oui"),"Heures non validées. ","")&amp;IF(P99&gt;0,"Pièce absente. ","")&amp;IF(T99&gt;0,"Doublon facture. ","")&amp;IF(AND(ISNUMBER(M99),L99&gt;0,M99&lt;&gt;Q99),"Écart heures. ","")&amp;IF(R99&gt;0,"Écart tarif. ","")&amp;IF(S99&gt;0,"Calcul facture. ","")&amp;IF(V99&gt;0,"Agence différente. ","")&amp;IF(ISNUMBER(G99),IF(ABS(G99)&gt;$B$4,"Écart montant. ",""),"")</x:f>
      </x:c>
      <x:c r="E99" s="15" t="n">
        <x:f>IF(AND(K99=1,ISNUMBER(M99),ISNUMBER(N99)),ROUND(M99*N99,2),"n.a.")</x:f>
        <x:v>560</x:v>
      </x:c>
      <x:c r="F99" s="15" t="n">
        <x:f>IF(L99=0,"n.a.",SUMIFS('Factures'!$F$8:$F$131,'Factures'!$B$8:$B$131,A99))</x:f>
        <x:v>560</x:v>
      </x:c>
      <x:c r="G99" s="15" t="n">
        <x:f>IF(AND(ISNUMBER(E99),ISNUMBER(F99)),ROUND(F99-E99,2),"n.a.")</x:f>
        <x:v>0</x:v>
      </x:c>
      <x:c r="H99" s="14" t="str">
        <x:v>Non démarré</x:v>
      </x:c>
      <x:c r="I99" s="14" t="str"/>
      <x:c r="J99" s="14" t="str"/>
      <x:c r="K99" s="2" t="n">
        <x:f>COUNTIFS('Heures'!$A$8:$A$127,A99)</x:f>
        <x:v>1</x:v>
      </x:c>
      <x:c r="L99" s="2" t="n">
        <x:f>COUNTIFS('Factures'!$B$8:$B$131,A99)</x:f>
        <x:v>1</x:v>
      </x:c>
      <x:c r="M99" s="10" t="n">
        <x:f>IF(AND(K99=1,COUNTIFS('Heures'!$A$8:$A$127,A99,'Heures'!$E$8:$E$127,"&gt;=0",'Heures'!$E$8:$E$127,"&lt;&gt;")=1),INDEX('Heures'!$E$8:$E$127,MATCH(A99,'Heures'!$A$8:$A$127,0)),"n.a.")</x:f>
        <x:v>8</x:v>
      </x:c>
      <x:c r="N99" s="10" t="n">
        <x:f>IF(AND(K99=1,COUNTIFS('Heures'!$A$8:$A$127,A99,'Heures'!$F$8:$F$127,"&gt;=0",'Heures'!$F$8:$F$127,"&lt;&gt;")=1),INDEX('Heures'!$F$8:$F$127,MATCH(A99,'Heures'!$A$8:$A$127,0)),"n.a.")</x:f>
        <x:v>70</x:v>
      </x:c>
      <x:c r="O99" s="2" t="str">
        <x:f>IF(K99=1,INDEX('Heures'!$G$8:$G$127,MATCH(A99,'Heures'!$A$8:$A$127,0)),"n.a.")</x:f>
        <x:v>Oui</x:v>
      </x:c>
      <x:c r="P99" s="2" t="n">
        <x:f>L99-COUNTIFS('Factures'!$B$8:$B$131,A99,'Factures'!$G$8:$G$131,"Oui")</x:f>
        <x:v>0</x:v>
      </x:c>
      <x:c r="Q99" s="10" t="n">
        <x:f>IF(L99=0,"n.a.",SUMIFS('Factures'!$D$8:$D$131,'Factures'!$B$8:$B$131,A99))</x:f>
        <x:v>8</x:v>
      </x:c>
      <x:c r="R99" s="2" t="n">
        <x:f>IF(ISNUMBER(N99),L99-COUNTIFS('Factures'!$B$8:$B$131,A99,'Factures'!$E$8:$E$131,N99),0)</x:f>
        <x:v>0</x:v>
      </x:c>
      <x:c r="S99" s="2" t="n">
        <x:f>SUMIFS('Factures'!$H$8:$H$131,'Factures'!$B$8:$B$131,A99)</x:f>
        <x:v>0</x:v>
      </x:c>
      <x:c r="T99" s="2" t="n">
        <x:f>SUMIFS('Factures'!$I$8:$I$131,'Factures'!$B$8:$B$131,A99)</x:f>
        <x:v>0</x:v>
      </x:c>
      <x:c r="U99" s="2" t="n">
        <x:f>IF(K99=1,IF(ISNUMBER(M99),0,1)+IF(ISNUMBER(N99),0,1),0)+SUMIFS('Factures'!$J$8:$J$131,'Factures'!$B$8:$B$131,A99)</x:f>
        <x:v>0</x:v>
      </x:c>
      <x:c r="V99" s="2" t="n">
        <x:f>IF(K99=1,L99-COUNTIFS('Factures'!$B$8:$B$131,A99,'Factures'!$C$8:$C$131,B99),0)</x:f>
        <x:v>0</x:v>
      </x:c>
      <x:c r="W99" s="2" t="str">
        <x:f>IF(K99=1,INDEX('Heures'!$H$8:$H$127,MATCH(A99,'Heures'!$A$8:$A$127,0)),IF(AND(K99=0,L99&gt;0),INDEX('Factures'!$K$8:$K$131,MATCH(A99,'Factures'!$B$8:$B$131,0)),"À vérifier"))</x:f>
        <x:v>Lucas Perrin</x:v>
      </x:c>
    </x:row>
    <x:row r="100" ht="48" customHeight="1">
      <x:c r="A100" s="2" t="str">
        <x:v>M093</x:v>
      </x:c>
      <x:c r="B100" s="2" t="str">
        <x:f>IF(K100=1,INDEX('Heures'!$B$8:$B$127,MATCH(A100,'Heures'!$A$8:$A$127,0)),IF(L100&gt;0,INDEX('Factures'!$C$8:$C$131,MATCH(A100,'Factures'!$B$8:$B$131,0)),"n.a."))</x:f>
        <x:v>Orivelle Placement</x:v>
      </x:c>
      <x:c r="C100" s="2" t="str">
        <x:f>IF(D100="","Concordant","À traiter")</x:f>
        <x:v>Concordant</x:v>
      </x:c>
      <x:c r="D100" s="16" t="str">
        <x:f>IF(K100=0,"Mission inconnue. ",IF(K100&gt;1,"Relevé dupliqué. ",""))&amp;IF(L100=0,"Facture absente. ","")&amp;IF(U100&gt;0,"Données manquantes. ","")&amp;IF(AND(K100=1,O100&lt;&gt;"Oui"),"Heures non validées. ","")&amp;IF(P100&gt;0,"Pièce absente. ","")&amp;IF(T100&gt;0,"Doublon facture. ","")&amp;IF(AND(ISNUMBER(M100),L100&gt;0,M100&lt;&gt;Q100),"Écart heures. ","")&amp;IF(R100&gt;0,"Écart tarif. ","")&amp;IF(S100&gt;0,"Calcul facture. ","")&amp;IF(V100&gt;0,"Agence différente. ","")&amp;IF(ISNUMBER(G100),IF(ABS(G100)&gt;$B$4,"Écart montant. ",""),"")</x:f>
      </x:c>
      <x:c r="E100" s="15" t="n">
        <x:f>IF(AND(K100=1,ISNUMBER(M100),ISNUMBER(N100)),ROUND(M100*N100,2),"n.a.")</x:f>
        <x:v>330</x:v>
      </x:c>
      <x:c r="F100" s="15" t="n">
        <x:f>IF(L100=0,"n.a.",SUMIFS('Factures'!$F$8:$F$131,'Factures'!$B$8:$B$131,A100))</x:f>
        <x:v>330</x:v>
      </x:c>
      <x:c r="G100" s="15" t="n">
        <x:f>IF(AND(ISNUMBER(E100),ISNUMBER(F100)),ROUND(F100-E100,2),"n.a.")</x:f>
        <x:v>0</x:v>
      </x:c>
      <x:c r="H100" s="14" t="str">
        <x:v>Non démarré</x:v>
      </x:c>
      <x:c r="I100" s="14" t="str"/>
      <x:c r="J100" s="14" t="str"/>
      <x:c r="K100" s="2" t="n">
        <x:f>COUNTIFS('Heures'!$A$8:$A$127,A100)</x:f>
        <x:v>1</x:v>
      </x:c>
      <x:c r="L100" s="2" t="n">
        <x:f>COUNTIFS('Factures'!$B$8:$B$131,A100)</x:f>
        <x:v>1</x:v>
      </x:c>
      <x:c r="M100" s="10" t="n">
        <x:f>IF(AND(K100=1,COUNTIFS('Heures'!$A$8:$A$127,A100,'Heures'!$E$8:$E$127,"&gt;=0",'Heures'!$E$8:$E$127,"&lt;&gt;")=1),INDEX('Heures'!$E$8:$E$127,MATCH(A100,'Heures'!$A$8:$A$127,0)),"n.a.")</x:f>
        <x:v>6</x:v>
      </x:c>
      <x:c r="N100" s="10" t="n">
        <x:f>IF(AND(K100=1,COUNTIFS('Heures'!$A$8:$A$127,A100,'Heures'!$F$8:$F$127,"&gt;=0",'Heures'!$F$8:$F$127,"&lt;&gt;")=1),INDEX('Heures'!$F$8:$F$127,MATCH(A100,'Heures'!$A$8:$A$127,0)),"n.a.")</x:f>
        <x:v>55</x:v>
      </x:c>
      <x:c r="O100" s="2" t="str">
        <x:f>IF(K100=1,INDEX('Heures'!$G$8:$G$127,MATCH(A100,'Heures'!$A$8:$A$127,0)),"n.a.")</x:f>
        <x:v>Oui</x:v>
      </x:c>
      <x:c r="P100" s="2" t="n">
        <x:f>L100-COUNTIFS('Factures'!$B$8:$B$131,A100,'Factures'!$G$8:$G$131,"Oui")</x:f>
        <x:v>0</x:v>
      </x:c>
      <x:c r="Q100" s="10" t="n">
        <x:f>IF(L100=0,"n.a.",SUMIFS('Factures'!$D$8:$D$131,'Factures'!$B$8:$B$131,A100))</x:f>
        <x:v>6</x:v>
      </x:c>
      <x:c r="R100" s="2" t="n">
        <x:f>IF(ISNUMBER(N100),L100-COUNTIFS('Factures'!$B$8:$B$131,A100,'Factures'!$E$8:$E$131,N100),0)</x:f>
        <x:v>0</x:v>
      </x:c>
      <x:c r="S100" s="2" t="n">
        <x:f>SUMIFS('Factures'!$H$8:$H$131,'Factures'!$B$8:$B$131,A100)</x:f>
        <x:v>0</x:v>
      </x:c>
      <x:c r="T100" s="2" t="n">
        <x:f>SUMIFS('Factures'!$I$8:$I$131,'Factures'!$B$8:$B$131,A100)</x:f>
        <x:v>0</x:v>
      </x:c>
      <x:c r="U100" s="2" t="n">
        <x:f>IF(K100=1,IF(ISNUMBER(M100),0,1)+IF(ISNUMBER(N100),0,1),0)+SUMIFS('Factures'!$J$8:$J$131,'Factures'!$B$8:$B$131,A100)</x:f>
        <x:v>0</x:v>
      </x:c>
      <x:c r="V100" s="2" t="n">
        <x:f>IF(K100=1,L100-COUNTIFS('Factures'!$B$8:$B$131,A100,'Factures'!$C$8:$C$131,B100),0)</x:f>
        <x:v>0</x:v>
      </x:c>
      <x:c r="W100" s="2" t="str">
        <x:f>IF(K100=1,INDEX('Heures'!$H$8:$H$127,MATCH(A100,'Heures'!$A$8:$A$127,0)),IF(AND(K100=0,L100&gt;0),INDEX('Factures'!$K$8:$K$131,MATCH(A100,'Factures'!$B$8:$B$131,0)),"À vérifier"))</x:f>
        <x:v>Emma Favre</x:v>
      </x:c>
    </x:row>
    <x:row r="101" ht="48" customHeight="1">
      <x:c r="A101" s="2" t="str">
        <x:v>M094</x:v>
      </x:c>
      <x:c r="B101" s="2" t="str">
        <x:f>IF(K101=1,INDEX('Heures'!$B$8:$B$127,MATCH(A101,'Heures'!$A$8:$A$127,0)),IF(L101&gt;0,INDEX('Factures'!$C$8:$C$131,MATCH(A101,'Factures'!$B$8:$B$131,0)),"n.a."))</x:f>
        <x:v>Alpélia Intérim</x:v>
      </x:c>
      <x:c r="C101" s="2" t="str">
        <x:f>IF(D101="","Concordant","À traiter")</x:f>
        <x:v>Concordant</x:v>
      </x:c>
      <x:c r="D101" s="16" t="str">
        <x:f>IF(K101=0,"Mission inconnue. ",IF(K101&gt;1,"Relevé dupliqué. ",""))&amp;IF(L101=0,"Facture absente. ","")&amp;IF(U101&gt;0,"Données manquantes. ","")&amp;IF(AND(K101=1,O101&lt;&gt;"Oui"),"Heures non validées. ","")&amp;IF(P101&gt;0,"Pièce absente. ","")&amp;IF(T101&gt;0,"Doublon facture. ","")&amp;IF(AND(ISNUMBER(M101),L101&gt;0,M101&lt;&gt;Q101),"Écart heures. ","")&amp;IF(R101&gt;0,"Écart tarif. ","")&amp;IF(S101&gt;0,"Calcul facture. ","")&amp;IF(V101&gt;0,"Agence différente. ","")&amp;IF(ISNUMBER(G101),IF(ABS(G101)&gt;$B$4,"Écart montant. ",""),"")</x:f>
      </x:c>
      <x:c r="E101" s="15" t="n">
        <x:f>IF(AND(K101=1,ISNUMBER(M101),ISNUMBER(N101)),ROUND(M101*N101,2),"n.a.")</x:f>
        <x:v>540</x:v>
      </x:c>
      <x:c r="F101" s="15" t="n">
        <x:f>IF(L101=0,"n.a.",SUMIFS('Factures'!$F$8:$F$131,'Factures'!$B$8:$B$131,A101))</x:f>
        <x:v>540</x:v>
      </x:c>
      <x:c r="G101" s="15" t="n">
        <x:f>IF(AND(ISNUMBER(E101),ISNUMBER(F101)),ROUND(F101-E101,2),"n.a.")</x:f>
        <x:v>0</x:v>
      </x:c>
      <x:c r="H101" s="14" t="str">
        <x:v>Non démarré</x:v>
      </x:c>
      <x:c r="I101" s="14" t="str"/>
      <x:c r="J101" s="14" t="str"/>
      <x:c r="K101" s="2" t="n">
        <x:f>COUNTIFS('Heures'!$A$8:$A$127,A101)</x:f>
        <x:v>1</x:v>
      </x:c>
      <x:c r="L101" s="2" t="n">
        <x:f>COUNTIFS('Factures'!$B$8:$B$131,A101)</x:f>
        <x:v>1</x:v>
      </x:c>
      <x:c r="M101" s="10" t="n">
        <x:f>IF(AND(K101=1,COUNTIFS('Heures'!$A$8:$A$127,A101,'Heures'!$E$8:$E$127,"&gt;=0",'Heures'!$E$8:$E$127,"&lt;&gt;")=1),INDEX('Heures'!$E$8:$E$127,MATCH(A101,'Heures'!$A$8:$A$127,0)),"n.a.")</x:f>
        <x:v>9</x:v>
      </x:c>
      <x:c r="N101" s="10" t="n">
        <x:f>IF(AND(K101=1,COUNTIFS('Heures'!$A$8:$A$127,A101,'Heures'!$F$8:$F$127,"&gt;=0",'Heures'!$F$8:$F$127,"&lt;&gt;")=1),INDEX('Heures'!$F$8:$F$127,MATCH(A101,'Heures'!$A$8:$A$127,0)),"n.a.")</x:f>
        <x:v>60</x:v>
      </x:c>
      <x:c r="O101" s="2" t="str">
        <x:f>IF(K101=1,INDEX('Heures'!$G$8:$G$127,MATCH(A101,'Heures'!$A$8:$A$127,0)),"n.a.")</x:f>
        <x:v>Oui</x:v>
      </x:c>
      <x:c r="P101" s="2" t="n">
        <x:f>L101-COUNTIFS('Factures'!$B$8:$B$131,A101,'Factures'!$G$8:$G$131,"Oui")</x:f>
        <x:v>0</x:v>
      </x:c>
      <x:c r="Q101" s="10" t="n">
        <x:f>IF(L101=0,"n.a.",SUMIFS('Factures'!$D$8:$D$131,'Factures'!$B$8:$B$131,A101))</x:f>
        <x:v>9</x:v>
      </x:c>
      <x:c r="R101" s="2" t="n">
        <x:f>IF(ISNUMBER(N101),L101-COUNTIFS('Factures'!$B$8:$B$131,A101,'Factures'!$E$8:$E$131,N101),0)</x:f>
        <x:v>0</x:v>
      </x:c>
      <x:c r="S101" s="2" t="n">
        <x:f>SUMIFS('Factures'!$H$8:$H$131,'Factures'!$B$8:$B$131,A101)</x:f>
        <x:v>0</x:v>
      </x:c>
      <x:c r="T101" s="2" t="n">
        <x:f>SUMIFS('Factures'!$I$8:$I$131,'Factures'!$B$8:$B$131,A101)</x:f>
        <x:v>0</x:v>
      </x:c>
      <x:c r="U101" s="2" t="n">
        <x:f>IF(K101=1,IF(ISNUMBER(M101),0,1)+IF(ISNUMBER(N101),0,1),0)+SUMIFS('Factures'!$J$8:$J$131,'Factures'!$B$8:$B$131,A101)</x:f>
        <x:v>0</x:v>
      </x:c>
      <x:c r="V101" s="2" t="n">
        <x:f>IF(K101=1,L101-COUNTIFS('Factures'!$B$8:$B$131,A101,'Factures'!$C$8:$C$131,B101),0)</x:f>
        <x:v>0</x:v>
      </x:c>
      <x:c r="W101" s="2" t="str">
        <x:f>IF(K101=1,INDEX('Heures'!$H$8:$H$127,MATCH(A101,'Heures'!$A$8:$A$127,0)),IF(AND(K101=0,L101&gt;0),INDEX('Factures'!$K$8:$K$131,MATCH(A101,'Factures'!$B$8:$B$131,0)),"À vérifier"))</x:f>
        <x:v>Nathan Rochat</x:v>
      </x:c>
    </x:row>
    <x:row r="102" ht="48" customHeight="1">
      <x:c r="A102" s="2" t="str">
        <x:v>M095</x:v>
      </x:c>
      <x:c r="B102" s="2" t="str">
        <x:f>IF(K102=1,INDEX('Heures'!$B$8:$B$127,MATCH(A102,'Heures'!$A$8:$A$127,0)),IF(L102&gt;0,INDEX('Factures'!$C$8:$C$131,MATCH(A102,'Factures'!$B$8:$B$131,0)),"n.a."))</x:f>
        <x:v>Lumévia Personnel</x:v>
      </x:c>
      <x:c r="C102" s="2" t="str">
        <x:f>IF(D102="","Concordant","À traiter")</x:f>
        <x:v>Concordant</x:v>
      </x:c>
      <x:c r="D102" s="16" t="str">
        <x:f>IF(K102=0,"Mission inconnue. ",IF(K102&gt;1,"Relevé dupliqué. ",""))&amp;IF(L102=0,"Facture absente. ","")&amp;IF(U102&gt;0,"Données manquantes. ","")&amp;IF(AND(K102=1,O102&lt;&gt;"Oui"),"Heures non validées. ","")&amp;IF(P102&gt;0,"Pièce absente. ","")&amp;IF(T102&gt;0,"Doublon facture. ","")&amp;IF(AND(ISNUMBER(M102),L102&gt;0,M102&lt;&gt;Q102),"Écart heures. ","")&amp;IF(R102&gt;0,"Écart tarif. ","")&amp;IF(S102&gt;0,"Calcul facture. ","")&amp;IF(V102&gt;0,"Agence différente. ","")&amp;IF(ISNUMBER(G102),IF(ABS(G102)&gt;$B$4,"Écart montant. ",""),"")</x:f>
      </x:c>
      <x:c r="E102" s="15" t="n">
        <x:f>IF(AND(K102=1,ISNUMBER(M102),ISNUMBER(N102)),ROUND(M102*N102,2),"n.a.")</x:f>
        <x:v>650</x:v>
      </x:c>
      <x:c r="F102" s="15" t="n">
        <x:f>IF(L102=0,"n.a.",SUMIFS('Factures'!$F$8:$F$131,'Factures'!$B$8:$B$131,A102))</x:f>
        <x:v>650</x:v>
      </x:c>
      <x:c r="G102" s="15" t="n">
        <x:f>IF(AND(ISNUMBER(E102),ISNUMBER(F102)),ROUND(F102-E102,2),"n.a.")</x:f>
        <x:v>0</x:v>
      </x:c>
      <x:c r="H102" s="14" t="str">
        <x:v>Non démarré</x:v>
      </x:c>
      <x:c r="I102" s="14" t="str"/>
      <x:c r="J102" s="14" t="str"/>
      <x:c r="K102" s="2" t="n">
        <x:f>COUNTIFS('Heures'!$A$8:$A$127,A102)</x:f>
        <x:v>1</x:v>
      </x:c>
      <x:c r="L102" s="2" t="n">
        <x:f>COUNTIFS('Factures'!$B$8:$B$131,A102)</x:f>
        <x:v>1</x:v>
      </x:c>
      <x:c r="M102" s="10" t="n">
        <x:f>IF(AND(K102=1,COUNTIFS('Heures'!$A$8:$A$127,A102,'Heures'!$E$8:$E$127,"&gt;=0",'Heures'!$E$8:$E$127,"&lt;&gt;")=1),INDEX('Heures'!$E$8:$E$127,MATCH(A102,'Heures'!$A$8:$A$127,0)),"n.a.")</x:f>
        <x:v>10</x:v>
      </x:c>
      <x:c r="N102" s="10" t="n">
        <x:f>IF(AND(K102=1,COUNTIFS('Heures'!$A$8:$A$127,A102,'Heures'!$F$8:$F$127,"&gt;=0",'Heures'!$F$8:$F$127,"&lt;&gt;")=1),INDEX('Heures'!$F$8:$F$127,MATCH(A102,'Heures'!$A$8:$A$127,0)),"n.a.")</x:f>
        <x:v>65</x:v>
      </x:c>
      <x:c r="O102" s="2" t="str">
        <x:f>IF(K102=1,INDEX('Heures'!$G$8:$G$127,MATCH(A102,'Heures'!$A$8:$A$127,0)),"n.a.")</x:f>
        <x:v>Oui</x:v>
      </x:c>
      <x:c r="P102" s="2" t="n">
        <x:f>L102-COUNTIFS('Factures'!$B$8:$B$131,A102,'Factures'!$G$8:$G$131,"Oui")</x:f>
        <x:v>0</x:v>
      </x:c>
      <x:c r="Q102" s="10" t="n">
        <x:f>IF(L102=0,"n.a.",SUMIFS('Factures'!$D$8:$D$131,'Factures'!$B$8:$B$131,A102))</x:f>
        <x:v>10</x:v>
      </x:c>
      <x:c r="R102" s="2" t="n">
        <x:f>IF(ISNUMBER(N102),L102-COUNTIFS('Factures'!$B$8:$B$131,A102,'Factures'!$E$8:$E$131,N102),0)</x:f>
        <x:v>0</x:v>
      </x:c>
      <x:c r="S102" s="2" t="n">
        <x:f>SUMIFS('Factures'!$H$8:$H$131,'Factures'!$B$8:$B$131,A102)</x:f>
        <x:v>0</x:v>
      </x:c>
      <x:c r="T102" s="2" t="n">
        <x:f>SUMIFS('Factures'!$I$8:$I$131,'Factures'!$B$8:$B$131,A102)</x:f>
        <x:v>0</x:v>
      </x:c>
      <x:c r="U102" s="2" t="n">
        <x:f>IF(K102=1,IF(ISNUMBER(M102),0,1)+IF(ISNUMBER(N102),0,1),0)+SUMIFS('Factures'!$J$8:$J$131,'Factures'!$B$8:$B$131,A102)</x:f>
        <x:v>0</x:v>
      </x:c>
      <x:c r="V102" s="2" t="n">
        <x:f>IF(K102=1,L102-COUNTIFS('Factures'!$B$8:$B$131,A102,'Factures'!$C$8:$C$131,B102),0)</x:f>
        <x:v>0</x:v>
      </x:c>
      <x:c r="W102" s="2" t="str">
        <x:f>IF(K102=1,INDEX('Heures'!$H$8:$H$127,MATCH(A102,'Heures'!$A$8:$A$127,0)),IF(AND(K102=0,L102&gt;0),INDEX('Factures'!$K$8:$K$131,MATCH(A102,'Factures'!$B$8:$B$131,0)),"À vérifier"))</x:f>
        <x:v>Léa Garnier</x:v>
      </x:c>
    </x:row>
    <x:row r="103" ht="48" customHeight="1">
      <x:c r="A103" s="2" t="str">
        <x:v>M096</x:v>
      </x:c>
      <x:c r="B103" s="2" t="str">
        <x:f>IF(K103=1,INDEX('Heures'!$B$8:$B$127,MATCH(A103,'Heures'!$A$8:$A$127,0)),IF(L103&gt;0,INDEX('Factures'!$C$8:$C$131,MATCH(A103,'Factures'!$B$8:$B$131,0)),"n.a."))</x:f>
        <x:v>Orivelle Placement</x:v>
      </x:c>
      <x:c r="C103" s="2" t="str">
        <x:f>IF(D103="","Concordant","À traiter")</x:f>
        <x:v>Concordant</x:v>
      </x:c>
      <x:c r="D103" s="16" t="str">
        <x:f>IF(K103=0,"Mission inconnue. ",IF(K103&gt;1,"Relevé dupliqué. ",""))&amp;IF(L103=0,"Facture absente. ","")&amp;IF(U103&gt;0,"Données manquantes. ","")&amp;IF(AND(K103=1,O103&lt;&gt;"Oui"),"Heures non validées. ","")&amp;IF(P103&gt;0,"Pièce absente. ","")&amp;IF(T103&gt;0,"Doublon facture. ","")&amp;IF(AND(ISNUMBER(M103),L103&gt;0,M103&lt;&gt;Q103),"Écart heures. ","")&amp;IF(R103&gt;0,"Écart tarif. ","")&amp;IF(S103&gt;0,"Calcul facture. ","")&amp;IF(V103&gt;0,"Agence différente. ","")&amp;IF(ISNUMBER(G103),IF(ABS(G103)&gt;$B$4,"Écart montant. ",""),"")</x:f>
      </x:c>
      <x:c r="E103" s="15" t="n">
        <x:f>IF(AND(K103=1,ISNUMBER(M103),ISNUMBER(N103)),ROUND(M103*N103,2),"n.a.")</x:f>
        <x:v>525</x:v>
      </x:c>
      <x:c r="F103" s="15" t="n">
        <x:f>IF(L103=0,"n.a.",SUMIFS('Factures'!$F$8:$F$131,'Factures'!$B$8:$B$131,A103))</x:f>
        <x:v>525</x:v>
      </x:c>
      <x:c r="G103" s="15" t="n">
        <x:f>IF(AND(ISNUMBER(E103),ISNUMBER(F103)),ROUND(F103-E103,2),"n.a.")</x:f>
        <x:v>0</x:v>
      </x:c>
      <x:c r="H103" s="14" t="str">
        <x:v>Non démarré</x:v>
      </x:c>
      <x:c r="I103" s="14" t="str"/>
      <x:c r="J103" s="14" t="str"/>
      <x:c r="K103" s="2" t="n">
        <x:f>COUNTIFS('Heures'!$A$8:$A$127,A103)</x:f>
        <x:v>1</x:v>
      </x:c>
      <x:c r="L103" s="2" t="n">
        <x:f>COUNTIFS('Factures'!$B$8:$B$131,A103)</x:f>
        <x:v>1</x:v>
      </x:c>
      <x:c r="M103" s="10" t="n">
        <x:f>IF(AND(K103=1,COUNTIFS('Heures'!$A$8:$A$127,A103,'Heures'!$E$8:$E$127,"&gt;=0",'Heures'!$E$8:$E$127,"&lt;&gt;")=1),INDEX('Heures'!$E$8:$E$127,MATCH(A103,'Heures'!$A$8:$A$127,0)),"n.a.")</x:f>
        <x:v>7.5</x:v>
      </x:c>
      <x:c r="N103" s="10" t="n">
        <x:f>IF(AND(K103=1,COUNTIFS('Heures'!$A$8:$A$127,A103,'Heures'!$F$8:$F$127,"&gt;=0",'Heures'!$F$8:$F$127,"&lt;&gt;")=1),INDEX('Heures'!$F$8:$F$127,MATCH(A103,'Heures'!$A$8:$A$127,0)),"n.a.")</x:f>
        <x:v>70</x:v>
      </x:c>
      <x:c r="O103" s="2" t="str">
        <x:f>IF(K103=1,INDEX('Heures'!$G$8:$G$127,MATCH(A103,'Heures'!$A$8:$A$127,0)),"n.a.")</x:f>
        <x:v>Oui</x:v>
      </x:c>
      <x:c r="P103" s="2" t="n">
        <x:f>L103-COUNTIFS('Factures'!$B$8:$B$131,A103,'Factures'!$G$8:$G$131,"Oui")</x:f>
        <x:v>0</x:v>
      </x:c>
      <x:c r="Q103" s="10" t="n">
        <x:f>IF(L103=0,"n.a.",SUMIFS('Factures'!$D$8:$D$131,'Factures'!$B$8:$B$131,A103))</x:f>
        <x:v>7.5</x:v>
      </x:c>
      <x:c r="R103" s="2" t="n">
        <x:f>IF(ISNUMBER(N103),L103-COUNTIFS('Factures'!$B$8:$B$131,A103,'Factures'!$E$8:$E$131,N103),0)</x:f>
        <x:v>0</x:v>
      </x:c>
      <x:c r="S103" s="2" t="n">
        <x:f>SUMIFS('Factures'!$H$8:$H$131,'Factures'!$B$8:$B$131,A103)</x:f>
        <x:v>0</x:v>
      </x:c>
      <x:c r="T103" s="2" t="n">
        <x:f>SUMIFS('Factures'!$I$8:$I$131,'Factures'!$B$8:$B$131,A103)</x:f>
        <x:v>0</x:v>
      </x:c>
      <x:c r="U103" s="2" t="n">
        <x:f>IF(K103=1,IF(ISNUMBER(M103),0,1)+IF(ISNUMBER(N103),0,1),0)+SUMIFS('Factures'!$J$8:$J$131,'Factures'!$B$8:$B$131,A103)</x:f>
        <x:v>0</x:v>
      </x:c>
      <x:c r="V103" s="2" t="n">
        <x:f>IF(K103=1,L103-COUNTIFS('Factures'!$B$8:$B$131,A103,'Factures'!$C$8:$C$131,B103),0)</x:f>
        <x:v>0</x:v>
      </x:c>
      <x:c r="W103" s="2" t="str">
        <x:f>IF(K103=1,INDEX('Heures'!$H$8:$H$127,MATCH(A103,'Heures'!$A$8:$A$127,0)),IF(AND(K103=0,L103&gt;0),INDEX('Factures'!$K$8:$K$131,MATCH(A103,'Factures'!$B$8:$B$131,0)),"À vérifier"))</x:f>
        <x:v>Hugo Monnier</x:v>
      </x:c>
    </x:row>
    <x:row r="104" ht="48" customHeight="1">
      <x:c r="A104" s="2" t="str">
        <x:v>M097</x:v>
      </x:c>
      <x:c r="B104" s="2" t="str">
        <x:f>IF(K104=1,INDEX('Heures'!$B$8:$B$127,MATCH(A104,'Heures'!$A$8:$A$127,0)),IF(L104&gt;0,INDEX('Factures'!$C$8:$C$131,MATCH(A104,'Factures'!$B$8:$B$131,0)),"n.a."))</x:f>
        <x:v>Alpélia Intérim</x:v>
      </x:c>
      <x:c r="C104" s="2" t="str">
        <x:f>IF(D104="","Concordant","À traiter")</x:f>
        <x:v>Concordant</x:v>
      </x:c>
      <x:c r="D104" s="16" t="str">
        <x:f>IF(K104=0,"Mission inconnue. ",IF(K104&gt;1,"Relevé dupliqué. ",""))&amp;IF(L104=0,"Facture absente. ","")&amp;IF(U104&gt;0,"Données manquantes. ","")&amp;IF(AND(K104=1,O104&lt;&gt;"Oui"),"Heures non validées. ","")&amp;IF(P104&gt;0,"Pièce absente. ","")&amp;IF(T104&gt;0,"Doublon facture. ","")&amp;IF(AND(ISNUMBER(M104),L104&gt;0,M104&lt;&gt;Q104),"Écart heures. ","")&amp;IF(R104&gt;0,"Écart tarif. ","")&amp;IF(S104&gt;0,"Calcul facture. ","")&amp;IF(V104&gt;0,"Agence différente. ","")&amp;IF(ISNUMBER(G104),IF(ABS(G104)&gt;$B$4,"Écart montant. ",""),"")</x:f>
      </x:c>
      <x:c r="E104" s="15" t="n">
        <x:f>IF(AND(K104=1,ISNUMBER(M104),ISNUMBER(N104)),ROUND(M104*N104,2),"n.a.")</x:f>
        <x:v>440</x:v>
      </x:c>
      <x:c r="F104" s="15" t="n">
        <x:f>IF(L104=0,"n.a.",SUMIFS('Factures'!$F$8:$F$131,'Factures'!$B$8:$B$131,A104))</x:f>
        <x:v>440</x:v>
      </x:c>
      <x:c r="G104" s="15" t="n">
        <x:f>IF(AND(ISNUMBER(E104),ISNUMBER(F104)),ROUND(F104-E104,2),"n.a.")</x:f>
        <x:v>0</x:v>
      </x:c>
      <x:c r="H104" s="14" t="str">
        <x:v>Non démarré</x:v>
      </x:c>
      <x:c r="I104" s="14" t="str"/>
      <x:c r="J104" s="14" t="str"/>
      <x:c r="K104" s="2" t="n">
        <x:f>COUNTIFS('Heures'!$A$8:$A$127,A104)</x:f>
        <x:v>1</x:v>
      </x:c>
      <x:c r="L104" s="2" t="n">
        <x:f>COUNTIFS('Factures'!$B$8:$B$131,A104)</x:f>
        <x:v>1</x:v>
      </x:c>
      <x:c r="M104" s="10" t="n">
        <x:f>IF(AND(K104=1,COUNTIFS('Heures'!$A$8:$A$127,A104,'Heures'!$E$8:$E$127,"&gt;=0",'Heures'!$E$8:$E$127,"&lt;&gt;")=1),INDEX('Heures'!$E$8:$E$127,MATCH(A104,'Heures'!$A$8:$A$127,0)),"n.a.")</x:f>
        <x:v>8</x:v>
      </x:c>
      <x:c r="N104" s="10" t="n">
        <x:f>IF(AND(K104=1,COUNTIFS('Heures'!$A$8:$A$127,A104,'Heures'!$F$8:$F$127,"&gt;=0",'Heures'!$F$8:$F$127,"&lt;&gt;")=1),INDEX('Heures'!$F$8:$F$127,MATCH(A104,'Heures'!$A$8:$A$127,0)),"n.a.")</x:f>
        <x:v>55</x:v>
      </x:c>
      <x:c r="O104" s="2" t="str">
        <x:f>IF(K104=1,INDEX('Heures'!$G$8:$G$127,MATCH(A104,'Heures'!$A$8:$A$127,0)),"n.a.")</x:f>
        <x:v>Oui</x:v>
      </x:c>
      <x:c r="P104" s="2" t="n">
        <x:f>L104-COUNTIFS('Factures'!$B$8:$B$131,A104,'Factures'!$G$8:$G$131,"Oui")</x:f>
        <x:v>0</x:v>
      </x:c>
      <x:c r="Q104" s="10" t="n">
        <x:f>IF(L104=0,"n.a.",SUMIFS('Factures'!$D$8:$D$131,'Factures'!$B$8:$B$131,A104))</x:f>
        <x:v>8</x:v>
      </x:c>
      <x:c r="R104" s="2" t="n">
        <x:f>IF(ISNUMBER(N104),L104-COUNTIFS('Factures'!$B$8:$B$131,A104,'Factures'!$E$8:$E$131,N104),0)</x:f>
        <x:v>0</x:v>
      </x:c>
      <x:c r="S104" s="2" t="n">
        <x:f>SUMIFS('Factures'!$H$8:$H$131,'Factures'!$B$8:$B$131,A104)</x:f>
        <x:v>0</x:v>
      </x:c>
      <x:c r="T104" s="2" t="n">
        <x:f>SUMIFS('Factures'!$I$8:$I$131,'Factures'!$B$8:$B$131,A104)</x:f>
        <x:v>0</x:v>
      </x:c>
      <x:c r="U104" s="2" t="n">
        <x:f>IF(K104=1,IF(ISNUMBER(M104),0,1)+IF(ISNUMBER(N104),0,1),0)+SUMIFS('Factures'!$J$8:$J$131,'Factures'!$B$8:$B$131,A104)</x:f>
        <x:v>0</x:v>
      </x:c>
      <x:c r="V104" s="2" t="n">
        <x:f>IF(K104=1,L104-COUNTIFS('Factures'!$B$8:$B$131,A104,'Factures'!$C$8:$C$131,B104),0)</x:f>
        <x:v>0</x:v>
      </x:c>
      <x:c r="W104" s="2" t="str">
        <x:f>IF(K104=1,INDEX('Heures'!$H$8:$H$127,MATCH(A104,'Heures'!$A$8:$A$127,0)),IF(AND(K104=0,L104&gt;0),INDEX('Factures'!$K$8:$K$131,MATCH(A104,'Factures'!$B$8:$B$131,0)),"À vérifier"))</x:f>
        <x:v>Chloé Vuille</x:v>
      </x:c>
    </x:row>
    <x:row r="105" ht="48" customHeight="1">
      <x:c r="A105" s="2" t="str">
        <x:v>M098</x:v>
      </x:c>
      <x:c r="B105" s="2" t="str">
        <x:f>IF(K105=1,INDEX('Heures'!$B$8:$B$127,MATCH(A105,'Heures'!$A$8:$A$127,0)),IF(L105&gt;0,INDEX('Factures'!$C$8:$C$131,MATCH(A105,'Factures'!$B$8:$B$131,0)),"n.a."))</x:f>
        <x:v>Lumévia Personnel</x:v>
      </x:c>
      <x:c r="C105" s="2" t="str">
        <x:f>IF(D105="","Concordant","À traiter")</x:f>
        <x:v>Concordant</x:v>
      </x:c>
      <x:c r="D105" s="16" t="str">
        <x:f>IF(K105=0,"Mission inconnue. ",IF(K105&gt;1,"Relevé dupliqué. ",""))&amp;IF(L105=0,"Facture absente. ","")&amp;IF(U105&gt;0,"Données manquantes. ","")&amp;IF(AND(K105=1,O105&lt;&gt;"Oui"),"Heures non validées. ","")&amp;IF(P105&gt;0,"Pièce absente. ","")&amp;IF(T105&gt;0,"Doublon facture. ","")&amp;IF(AND(ISNUMBER(M105),L105&gt;0,M105&lt;&gt;Q105),"Écart heures. ","")&amp;IF(R105&gt;0,"Écart tarif. ","")&amp;IF(S105&gt;0,"Calcul facture. ","")&amp;IF(V105&gt;0,"Agence différente. ","")&amp;IF(ISNUMBER(G105),IF(ABS(G105)&gt;$B$4,"Écart montant. ",""),"")</x:f>
      </x:c>
      <x:c r="E105" s="15" t="n">
        <x:f>IF(AND(K105=1,ISNUMBER(M105),ISNUMBER(N105)),ROUND(M105*N105,2),"n.a.")</x:f>
        <x:v>360</x:v>
      </x:c>
      <x:c r="F105" s="15" t="n">
        <x:f>IF(L105=0,"n.a.",SUMIFS('Factures'!$F$8:$F$131,'Factures'!$B$8:$B$131,A105))</x:f>
        <x:v>360</x:v>
      </x:c>
      <x:c r="G105" s="15" t="n">
        <x:f>IF(AND(ISNUMBER(E105),ISNUMBER(F105)),ROUND(F105-E105,2),"n.a.")</x:f>
        <x:v>0</x:v>
      </x:c>
      <x:c r="H105" s="14" t="str">
        <x:v>Non démarré</x:v>
      </x:c>
      <x:c r="I105" s="14" t="str"/>
      <x:c r="J105" s="14" t="str"/>
      <x:c r="K105" s="2" t="n">
        <x:f>COUNTIFS('Heures'!$A$8:$A$127,A105)</x:f>
        <x:v>1</x:v>
      </x:c>
      <x:c r="L105" s="2" t="n">
        <x:f>COUNTIFS('Factures'!$B$8:$B$131,A105)</x:f>
        <x:v>1</x:v>
      </x:c>
      <x:c r="M105" s="10" t="n">
        <x:f>IF(AND(K105=1,COUNTIFS('Heures'!$A$8:$A$127,A105,'Heures'!$E$8:$E$127,"&gt;=0",'Heures'!$E$8:$E$127,"&lt;&gt;")=1),INDEX('Heures'!$E$8:$E$127,MATCH(A105,'Heures'!$A$8:$A$127,0)),"n.a.")</x:f>
        <x:v>6</x:v>
      </x:c>
      <x:c r="N105" s="10" t="n">
        <x:f>IF(AND(K105=1,COUNTIFS('Heures'!$A$8:$A$127,A105,'Heures'!$F$8:$F$127,"&gt;=0",'Heures'!$F$8:$F$127,"&lt;&gt;")=1),INDEX('Heures'!$F$8:$F$127,MATCH(A105,'Heures'!$A$8:$A$127,0)),"n.a.")</x:f>
        <x:v>60</x:v>
      </x:c>
      <x:c r="O105" s="2" t="str">
        <x:f>IF(K105=1,INDEX('Heures'!$G$8:$G$127,MATCH(A105,'Heures'!$A$8:$A$127,0)),"n.a.")</x:f>
        <x:v>Oui</x:v>
      </x:c>
      <x:c r="P105" s="2" t="n">
        <x:f>L105-COUNTIFS('Factures'!$B$8:$B$131,A105,'Factures'!$G$8:$G$131,"Oui")</x:f>
        <x:v>0</x:v>
      </x:c>
      <x:c r="Q105" s="10" t="n">
        <x:f>IF(L105=0,"n.a.",SUMIFS('Factures'!$D$8:$D$131,'Factures'!$B$8:$B$131,A105))</x:f>
        <x:v>6</x:v>
      </x:c>
      <x:c r="R105" s="2" t="n">
        <x:f>IF(ISNUMBER(N105),L105-COUNTIFS('Factures'!$B$8:$B$131,A105,'Factures'!$E$8:$E$131,N105),0)</x:f>
        <x:v>0</x:v>
      </x:c>
      <x:c r="S105" s="2" t="n">
        <x:f>SUMIFS('Factures'!$H$8:$H$131,'Factures'!$B$8:$B$131,A105)</x:f>
        <x:v>0</x:v>
      </x:c>
      <x:c r="T105" s="2" t="n">
        <x:f>SUMIFS('Factures'!$I$8:$I$131,'Factures'!$B$8:$B$131,A105)</x:f>
        <x:v>0</x:v>
      </x:c>
      <x:c r="U105" s="2" t="n">
        <x:f>IF(K105=1,IF(ISNUMBER(M105),0,1)+IF(ISNUMBER(N105),0,1),0)+SUMIFS('Factures'!$J$8:$J$131,'Factures'!$B$8:$B$131,A105)</x:f>
        <x:v>0</x:v>
      </x:c>
      <x:c r="V105" s="2" t="n">
        <x:f>IF(K105=1,L105-COUNTIFS('Factures'!$B$8:$B$131,A105,'Factures'!$C$8:$C$131,B105),0)</x:f>
        <x:v>0</x:v>
      </x:c>
      <x:c r="W105" s="2" t="str">
        <x:f>IF(K105=1,INDEX('Heures'!$H$8:$H$127,MATCH(A105,'Heures'!$A$8:$A$127,0)),IF(AND(K105=0,L105&gt;0),INDEX('Factures'!$K$8:$K$131,MATCH(A105,'Factures'!$B$8:$B$131,0)),"À vérifier"))</x:f>
        <x:v>Arthur Lambert</x:v>
      </x:c>
    </x:row>
    <x:row r="106" ht="48" customHeight="1">
      <x:c r="A106" s="2" t="str">
        <x:v>M099</x:v>
      </x:c>
      <x:c r="B106" s="2" t="str">
        <x:f>IF(K106=1,INDEX('Heures'!$B$8:$B$127,MATCH(A106,'Heures'!$A$8:$A$127,0)),IF(L106&gt;0,INDEX('Factures'!$C$8:$C$131,MATCH(A106,'Factures'!$B$8:$B$131,0)),"n.a."))</x:f>
        <x:v>Orivelle Placement</x:v>
      </x:c>
      <x:c r="C106" s="2" t="str">
        <x:f>IF(D106="","Concordant","À traiter")</x:f>
        <x:v>Concordant</x:v>
      </x:c>
      <x:c r="D106" s="16" t="str">
        <x:f>IF(K106=0,"Mission inconnue. ",IF(K106&gt;1,"Relevé dupliqué. ",""))&amp;IF(L106=0,"Facture absente. ","")&amp;IF(U106&gt;0,"Données manquantes. ","")&amp;IF(AND(K106=1,O106&lt;&gt;"Oui"),"Heures non validées. ","")&amp;IF(P106&gt;0,"Pièce absente. ","")&amp;IF(T106&gt;0,"Doublon facture. ","")&amp;IF(AND(ISNUMBER(M106),L106&gt;0,M106&lt;&gt;Q106),"Écart heures. ","")&amp;IF(R106&gt;0,"Écart tarif. ","")&amp;IF(S106&gt;0,"Calcul facture. ","")&amp;IF(V106&gt;0,"Agence différente. ","")&amp;IF(ISNUMBER(G106),IF(ABS(G106)&gt;$B$4,"Écart montant. ",""),"")</x:f>
      </x:c>
      <x:c r="E106" s="15" t="n">
        <x:f>IF(AND(K106=1,ISNUMBER(M106),ISNUMBER(N106)),ROUND(M106*N106,2),"n.a.")</x:f>
        <x:v>585</x:v>
      </x:c>
      <x:c r="F106" s="15" t="n">
        <x:f>IF(L106=0,"n.a.",SUMIFS('Factures'!$F$8:$F$131,'Factures'!$B$8:$B$131,A106))</x:f>
        <x:v>585</x:v>
      </x:c>
      <x:c r="G106" s="15" t="n">
        <x:f>IF(AND(ISNUMBER(E106),ISNUMBER(F106)),ROUND(F106-E106,2),"n.a.")</x:f>
        <x:v>0</x:v>
      </x:c>
      <x:c r="H106" s="14" t="str">
        <x:v>Non démarré</x:v>
      </x:c>
      <x:c r="I106" s="14" t="str"/>
      <x:c r="J106" s="14" t="str"/>
      <x:c r="K106" s="2" t="n">
        <x:f>COUNTIFS('Heures'!$A$8:$A$127,A106)</x:f>
        <x:v>1</x:v>
      </x:c>
      <x:c r="L106" s="2" t="n">
        <x:f>COUNTIFS('Factures'!$B$8:$B$131,A106)</x:f>
        <x:v>1</x:v>
      </x:c>
      <x:c r="M106" s="10" t="n">
        <x:f>IF(AND(K106=1,COUNTIFS('Heures'!$A$8:$A$127,A106,'Heures'!$E$8:$E$127,"&gt;=0",'Heures'!$E$8:$E$127,"&lt;&gt;")=1),INDEX('Heures'!$E$8:$E$127,MATCH(A106,'Heures'!$A$8:$A$127,0)),"n.a.")</x:f>
        <x:v>9</x:v>
      </x:c>
      <x:c r="N106" s="10" t="n">
        <x:f>IF(AND(K106=1,COUNTIFS('Heures'!$A$8:$A$127,A106,'Heures'!$F$8:$F$127,"&gt;=0",'Heures'!$F$8:$F$127,"&lt;&gt;")=1),INDEX('Heures'!$F$8:$F$127,MATCH(A106,'Heures'!$A$8:$A$127,0)),"n.a.")</x:f>
        <x:v>65</x:v>
      </x:c>
      <x:c r="O106" s="2" t="str">
        <x:f>IF(K106=1,INDEX('Heures'!$G$8:$G$127,MATCH(A106,'Heures'!$A$8:$A$127,0)),"n.a.")</x:f>
        <x:v>Oui</x:v>
      </x:c>
      <x:c r="P106" s="2" t="n">
        <x:f>L106-COUNTIFS('Factures'!$B$8:$B$131,A106,'Factures'!$G$8:$G$131,"Oui")</x:f>
        <x:v>0</x:v>
      </x:c>
      <x:c r="Q106" s="10" t="n">
        <x:f>IF(L106=0,"n.a.",SUMIFS('Factures'!$D$8:$D$131,'Factures'!$B$8:$B$131,A106))</x:f>
        <x:v>9</x:v>
      </x:c>
      <x:c r="R106" s="2" t="n">
        <x:f>IF(ISNUMBER(N106),L106-COUNTIFS('Factures'!$B$8:$B$131,A106,'Factures'!$E$8:$E$131,N106),0)</x:f>
        <x:v>0</x:v>
      </x:c>
      <x:c r="S106" s="2" t="n">
        <x:f>SUMIFS('Factures'!$H$8:$H$131,'Factures'!$B$8:$B$131,A106)</x:f>
        <x:v>0</x:v>
      </x:c>
      <x:c r="T106" s="2" t="n">
        <x:f>SUMIFS('Factures'!$I$8:$I$131,'Factures'!$B$8:$B$131,A106)</x:f>
        <x:v>0</x:v>
      </x:c>
      <x:c r="U106" s="2" t="n">
        <x:f>IF(K106=1,IF(ISNUMBER(M106),0,1)+IF(ISNUMBER(N106),0,1),0)+SUMIFS('Factures'!$J$8:$J$131,'Factures'!$B$8:$B$131,A106)</x:f>
        <x:v>0</x:v>
      </x:c>
      <x:c r="V106" s="2" t="n">
        <x:f>IF(K106=1,L106-COUNTIFS('Factures'!$B$8:$B$131,A106,'Factures'!$C$8:$C$131,B106),0)</x:f>
        <x:v>0</x:v>
      </x:c>
      <x:c r="W106" s="2" t="str">
        <x:f>IF(K106=1,INDEX('Heures'!$H$8:$H$127,MATCH(A106,'Heures'!$A$8:$A$127,0)),IF(AND(K106=0,L106&gt;0),INDEX('Factures'!$K$8:$K$131,MATCH(A106,'Factures'!$B$8:$B$131,0)),"À vérifier"))</x:f>
        <x:v>Sarah Dumont</x:v>
      </x:c>
    </x:row>
    <x:row r="107" ht="48" customHeight="1">
      <x:c r="A107" s="2" t="str">
        <x:v>M100</x:v>
      </x:c>
      <x:c r="B107" s="2" t="str">
        <x:f>IF(K107=1,INDEX('Heures'!$B$8:$B$127,MATCH(A107,'Heures'!$A$8:$A$127,0)),IF(L107&gt;0,INDEX('Factures'!$C$8:$C$131,MATCH(A107,'Factures'!$B$8:$B$131,0)),"n.a."))</x:f>
        <x:v>Alpélia Intérim</x:v>
      </x:c>
      <x:c r="C107" s="2" t="str">
        <x:f>IF(D107="","Concordant","À traiter")</x:f>
        <x:v>Concordant</x:v>
      </x:c>
      <x:c r="D107" s="16" t="str">
        <x:f>IF(K107=0,"Mission inconnue. ",IF(K107&gt;1,"Relevé dupliqué. ",""))&amp;IF(L107=0,"Facture absente. ","")&amp;IF(U107&gt;0,"Données manquantes. ","")&amp;IF(AND(K107=1,O107&lt;&gt;"Oui"),"Heures non validées. ","")&amp;IF(P107&gt;0,"Pièce absente. ","")&amp;IF(T107&gt;0,"Doublon facture. ","")&amp;IF(AND(ISNUMBER(M107),L107&gt;0,M107&lt;&gt;Q107),"Écart heures. ","")&amp;IF(R107&gt;0,"Écart tarif. ","")&amp;IF(S107&gt;0,"Calcul facture. ","")&amp;IF(V107&gt;0,"Agence différente. ","")&amp;IF(ISNUMBER(G107),IF(ABS(G107)&gt;$B$4,"Écart montant. ",""),"")</x:f>
      </x:c>
      <x:c r="E107" s="15" t="n">
        <x:f>IF(AND(K107=1,ISNUMBER(M107),ISNUMBER(N107)),ROUND(M107*N107,2),"n.a.")</x:f>
        <x:v>700</x:v>
      </x:c>
      <x:c r="F107" s="15" t="n">
        <x:f>IF(L107=0,"n.a.",SUMIFS('Factures'!$F$8:$F$131,'Factures'!$B$8:$B$131,A107))</x:f>
        <x:v>700</x:v>
      </x:c>
      <x:c r="G107" s="15" t="n">
        <x:f>IF(AND(ISNUMBER(E107),ISNUMBER(F107)),ROUND(F107-E107,2),"n.a.")</x:f>
        <x:v>0</x:v>
      </x:c>
      <x:c r="H107" s="14" t="str">
        <x:v>Non démarré</x:v>
      </x:c>
      <x:c r="I107" s="14" t="str"/>
      <x:c r="J107" s="14" t="str"/>
      <x:c r="K107" s="2" t="n">
        <x:f>COUNTIFS('Heures'!$A$8:$A$127,A107)</x:f>
        <x:v>1</x:v>
      </x:c>
      <x:c r="L107" s="2" t="n">
        <x:f>COUNTIFS('Factures'!$B$8:$B$131,A107)</x:f>
        <x:v>1</x:v>
      </x:c>
      <x:c r="M107" s="10" t="n">
        <x:f>IF(AND(K107=1,COUNTIFS('Heures'!$A$8:$A$127,A107,'Heures'!$E$8:$E$127,"&gt;=0",'Heures'!$E$8:$E$127,"&lt;&gt;")=1),INDEX('Heures'!$E$8:$E$127,MATCH(A107,'Heures'!$A$8:$A$127,0)),"n.a.")</x:f>
        <x:v>10</x:v>
      </x:c>
      <x:c r="N107" s="10" t="n">
        <x:f>IF(AND(K107=1,COUNTIFS('Heures'!$A$8:$A$127,A107,'Heures'!$F$8:$F$127,"&gt;=0",'Heures'!$F$8:$F$127,"&lt;&gt;")=1),INDEX('Heures'!$F$8:$F$127,MATCH(A107,'Heures'!$A$8:$A$127,0)),"n.a.")</x:f>
        <x:v>70</x:v>
      </x:c>
      <x:c r="O107" s="2" t="str">
        <x:f>IF(K107=1,INDEX('Heures'!$G$8:$G$127,MATCH(A107,'Heures'!$A$8:$A$127,0)),"n.a.")</x:f>
        <x:v>Oui</x:v>
      </x:c>
      <x:c r="P107" s="2" t="n">
        <x:f>L107-COUNTIFS('Factures'!$B$8:$B$131,A107,'Factures'!$G$8:$G$131,"Oui")</x:f>
        <x:v>0</x:v>
      </x:c>
      <x:c r="Q107" s="10" t="n">
        <x:f>IF(L107=0,"n.a.",SUMIFS('Factures'!$D$8:$D$131,'Factures'!$B$8:$B$131,A107))</x:f>
        <x:v>10</x:v>
      </x:c>
      <x:c r="R107" s="2" t="n">
        <x:f>IF(ISNUMBER(N107),L107-COUNTIFS('Factures'!$B$8:$B$131,A107,'Factures'!$E$8:$E$131,N107),0)</x:f>
        <x:v>0</x:v>
      </x:c>
      <x:c r="S107" s="2" t="n">
        <x:f>SUMIFS('Factures'!$H$8:$H$131,'Factures'!$B$8:$B$131,A107)</x:f>
        <x:v>0</x:v>
      </x:c>
      <x:c r="T107" s="2" t="n">
        <x:f>SUMIFS('Factures'!$I$8:$I$131,'Factures'!$B$8:$B$131,A107)</x:f>
        <x:v>0</x:v>
      </x:c>
      <x:c r="U107" s="2" t="n">
        <x:f>IF(K107=1,IF(ISNUMBER(M107),0,1)+IF(ISNUMBER(N107),0,1),0)+SUMIFS('Factures'!$J$8:$J$131,'Factures'!$B$8:$B$131,A107)</x:f>
        <x:v>0</x:v>
      </x:c>
      <x:c r="V107" s="2" t="n">
        <x:f>IF(K107=1,L107-COUNTIFS('Factures'!$B$8:$B$131,A107,'Factures'!$C$8:$C$131,B107),0)</x:f>
        <x:v>0</x:v>
      </x:c>
      <x:c r="W107" s="2" t="str">
        <x:f>IF(K107=1,INDEX('Heures'!$H$8:$H$127,MATCH(A107,'Heures'!$A$8:$A$127,0)),IF(AND(K107=0,L107&gt;0),INDEX('Factures'!$K$8:$K$131,MATCH(A107,'Factures'!$B$8:$B$131,0)),"À vérifier"))</x:f>
        <x:v>Louis Girard</x:v>
      </x:c>
    </x:row>
    <x:row r="108" ht="48" customHeight="1">
      <x:c r="A108" s="2" t="str">
        <x:v>M101</x:v>
      </x:c>
      <x:c r="B108" s="2" t="str">
        <x:f>IF(K108=1,INDEX('Heures'!$B$8:$B$127,MATCH(A108,'Heures'!$A$8:$A$127,0)),IF(L108&gt;0,INDEX('Factures'!$C$8:$C$131,MATCH(A108,'Factures'!$B$8:$B$131,0)),"n.a."))</x:f>
        <x:v>Lumévia Personnel</x:v>
      </x:c>
      <x:c r="C108" s="2" t="str">
        <x:f>IF(D108="","Concordant","À traiter")</x:f>
        <x:v>Concordant</x:v>
      </x:c>
      <x:c r="D108" s="16" t="str">
        <x:f>IF(K108=0,"Mission inconnue. ",IF(K108&gt;1,"Relevé dupliqué. ",""))&amp;IF(L108=0,"Facture absente. ","")&amp;IF(U108&gt;0,"Données manquantes. ","")&amp;IF(AND(K108=1,O108&lt;&gt;"Oui"),"Heures non validées. ","")&amp;IF(P108&gt;0,"Pièce absente. ","")&amp;IF(T108&gt;0,"Doublon facture. ","")&amp;IF(AND(ISNUMBER(M108),L108&gt;0,M108&lt;&gt;Q108),"Écart heures. ","")&amp;IF(R108&gt;0,"Écart tarif. ","")&amp;IF(S108&gt;0,"Calcul facture. ","")&amp;IF(V108&gt;0,"Agence différente. ","")&amp;IF(ISNUMBER(G108),IF(ABS(G108)&gt;$B$4,"Écart montant. ",""),"")</x:f>
      </x:c>
      <x:c r="E108" s="15" t="n">
        <x:f>IF(AND(K108=1,ISNUMBER(M108),ISNUMBER(N108)),ROUND(M108*N108,2),"n.a.")</x:f>
        <x:v>412.5</x:v>
      </x:c>
      <x:c r="F108" s="15" t="n">
        <x:f>IF(L108=0,"n.a.",SUMIFS('Factures'!$F$8:$F$131,'Factures'!$B$8:$B$131,A108))</x:f>
        <x:v>412.5</x:v>
      </x:c>
      <x:c r="G108" s="15" t="n">
        <x:f>IF(AND(ISNUMBER(E108),ISNUMBER(F108)),ROUND(F108-E108,2),"n.a.")</x:f>
        <x:v>0</x:v>
      </x:c>
      <x:c r="H108" s="14" t="str">
        <x:v>Non démarré</x:v>
      </x:c>
      <x:c r="I108" s="14" t="str"/>
      <x:c r="J108" s="14" t="str"/>
      <x:c r="K108" s="2" t="n">
        <x:f>COUNTIFS('Heures'!$A$8:$A$127,A108)</x:f>
        <x:v>1</x:v>
      </x:c>
      <x:c r="L108" s="2" t="n">
        <x:f>COUNTIFS('Factures'!$B$8:$B$131,A108)</x:f>
        <x:v>1</x:v>
      </x:c>
      <x:c r="M108" s="10" t="n">
        <x:f>IF(AND(K108=1,COUNTIFS('Heures'!$A$8:$A$127,A108,'Heures'!$E$8:$E$127,"&gt;=0",'Heures'!$E$8:$E$127,"&lt;&gt;")=1),INDEX('Heures'!$E$8:$E$127,MATCH(A108,'Heures'!$A$8:$A$127,0)),"n.a.")</x:f>
        <x:v>7.5</x:v>
      </x:c>
      <x:c r="N108" s="10" t="n">
        <x:f>IF(AND(K108=1,COUNTIFS('Heures'!$A$8:$A$127,A108,'Heures'!$F$8:$F$127,"&gt;=0",'Heures'!$F$8:$F$127,"&lt;&gt;")=1),INDEX('Heures'!$F$8:$F$127,MATCH(A108,'Heures'!$A$8:$A$127,0)),"n.a.")</x:f>
        <x:v>55</x:v>
      </x:c>
      <x:c r="O108" s="2" t="str">
        <x:f>IF(K108=1,INDEX('Heures'!$G$8:$G$127,MATCH(A108,'Heures'!$A$8:$A$127,0)),"n.a.")</x:f>
        <x:v>Oui</x:v>
      </x:c>
      <x:c r="P108" s="2" t="n">
        <x:f>L108-COUNTIFS('Factures'!$B$8:$B$131,A108,'Factures'!$G$8:$G$131,"Oui")</x:f>
        <x:v>0</x:v>
      </x:c>
      <x:c r="Q108" s="10" t="n">
        <x:f>IF(L108=0,"n.a.",SUMIFS('Factures'!$D$8:$D$131,'Factures'!$B$8:$B$131,A108))</x:f>
        <x:v>7.5</x:v>
      </x:c>
      <x:c r="R108" s="2" t="n">
        <x:f>IF(ISNUMBER(N108),L108-COUNTIFS('Factures'!$B$8:$B$131,A108,'Factures'!$E$8:$E$131,N108),0)</x:f>
        <x:v>0</x:v>
      </x:c>
      <x:c r="S108" s="2" t="n">
        <x:f>SUMIFS('Factures'!$H$8:$H$131,'Factures'!$B$8:$B$131,A108)</x:f>
        <x:v>0</x:v>
      </x:c>
      <x:c r="T108" s="2" t="n">
        <x:f>SUMIFS('Factures'!$I$8:$I$131,'Factures'!$B$8:$B$131,A108)</x:f>
        <x:v>0</x:v>
      </x:c>
      <x:c r="U108" s="2" t="n">
        <x:f>IF(K108=1,IF(ISNUMBER(M108),0,1)+IF(ISNUMBER(N108),0,1),0)+SUMIFS('Factures'!$J$8:$J$131,'Factures'!$B$8:$B$131,A108)</x:f>
        <x:v>0</x:v>
      </x:c>
      <x:c r="V108" s="2" t="n">
        <x:f>IF(K108=1,L108-COUNTIFS('Factures'!$B$8:$B$131,A108,'Factures'!$C$8:$C$131,B108),0)</x:f>
        <x:v>0</x:v>
      </x:c>
      <x:c r="W108" s="2" t="str">
        <x:f>IF(K108=1,INDEX('Heures'!$H$8:$H$127,MATCH(A108,'Heures'!$A$8:$A$127,0)),IF(AND(K108=0,L108&gt;0),INDEX('Factures'!$K$8:$K$131,MATCH(A108,'Factures'!$B$8:$B$131,0)),"À vérifier"))</x:f>
        <x:v>Manon Clerc</x:v>
      </x:c>
    </x:row>
    <x:row r="109" ht="48" customHeight="1">
      <x:c r="A109" s="2" t="str">
        <x:v>M102</x:v>
      </x:c>
      <x:c r="B109" s="2" t="str">
        <x:f>IF(K109=1,INDEX('Heures'!$B$8:$B$127,MATCH(A109,'Heures'!$A$8:$A$127,0)),IF(L109&gt;0,INDEX('Factures'!$C$8:$C$131,MATCH(A109,'Factures'!$B$8:$B$131,0)),"n.a."))</x:f>
        <x:v>Orivelle Placement</x:v>
      </x:c>
      <x:c r="C109" s="2" t="str">
        <x:f>IF(D109="","Concordant","À traiter")</x:f>
        <x:v>Concordant</x:v>
      </x:c>
      <x:c r="D109" s="16" t="str">
        <x:f>IF(K109=0,"Mission inconnue. ",IF(K109&gt;1,"Relevé dupliqué. ",""))&amp;IF(L109=0,"Facture absente. ","")&amp;IF(U109&gt;0,"Données manquantes. ","")&amp;IF(AND(K109=1,O109&lt;&gt;"Oui"),"Heures non validées. ","")&amp;IF(P109&gt;0,"Pièce absente. ","")&amp;IF(T109&gt;0,"Doublon facture. ","")&amp;IF(AND(ISNUMBER(M109),L109&gt;0,M109&lt;&gt;Q109),"Écart heures. ","")&amp;IF(R109&gt;0,"Écart tarif. ","")&amp;IF(S109&gt;0,"Calcul facture. ","")&amp;IF(V109&gt;0,"Agence différente. ","")&amp;IF(ISNUMBER(G109),IF(ABS(G109)&gt;$B$4,"Écart montant. ",""),"")</x:f>
      </x:c>
      <x:c r="E109" s="15" t="n">
        <x:f>IF(AND(K109=1,ISNUMBER(M109),ISNUMBER(N109)),ROUND(M109*N109,2),"n.a.")</x:f>
        <x:v>480</x:v>
      </x:c>
      <x:c r="F109" s="15" t="n">
        <x:f>IF(L109=0,"n.a.",SUMIFS('Factures'!$F$8:$F$131,'Factures'!$B$8:$B$131,A109))</x:f>
        <x:v>480</x:v>
      </x:c>
      <x:c r="G109" s="15" t="n">
        <x:f>IF(AND(ISNUMBER(E109),ISNUMBER(F109)),ROUND(F109-E109,2),"n.a.")</x:f>
        <x:v>0</x:v>
      </x:c>
      <x:c r="H109" s="14" t="str">
        <x:v>Non démarré</x:v>
      </x:c>
      <x:c r="I109" s="14" t="str"/>
      <x:c r="J109" s="14" t="str"/>
      <x:c r="K109" s="2" t="n">
        <x:f>COUNTIFS('Heures'!$A$8:$A$127,A109)</x:f>
        <x:v>1</x:v>
      </x:c>
      <x:c r="L109" s="2" t="n">
        <x:f>COUNTIFS('Factures'!$B$8:$B$131,A109)</x:f>
        <x:v>1</x:v>
      </x:c>
      <x:c r="M109" s="10" t="n">
        <x:f>IF(AND(K109=1,COUNTIFS('Heures'!$A$8:$A$127,A109,'Heures'!$E$8:$E$127,"&gt;=0",'Heures'!$E$8:$E$127,"&lt;&gt;")=1),INDEX('Heures'!$E$8:$E$127,MATCH(A109,'Heures'!$A$8:$A$127,0)),"n.a.")</x:f>
        <x:v>8</x:v>
      </x:c>
      <x:c r="N109" s="10" t="n">
        <x:f>IF(AND(K109=1,COUNTIFS('Heures'!$A$8:$A$127,A109,'Heures'!$F$8:$F$127,"&gt;=0",'Heures'!$F$8:$F$127,"&lt;&gt;")=1),INDEX('Heures'!$F$8:$F$127,MATCH(A109,'Heures'!$A$8:$A$127,0)),"n.a.")</x:f>
        <x:v>60</x:v>
      </x:c>
      <x:c r="O109" s="2" t="str">
        <x:f>IF(K109=1,INDEX('Heures'!$G$8:$G$127,MATCH(A109,'Heures'!$A$8:$A$127,0)),"n.a.")</x:f>
        <x:v>Oui</x:v>
      </x:c>
      <x:c r="P109" s="2" t="n">
        <x:f>L109-COUNTIFS('Factures'!$B$8:$B$131,A109,'Factures'!$G$8:$G$131,"Oui")</x:f>
        <x:v>0</x:v>
      </x:c>
      <x:c r="Q109" s="10" t="n">
        <x:f>IF(L109=0,"n.a.",SUMIFS('Factures'!$D$8:$D$131,'Factures'!$B$8:$B$131,A109))</x:f>
        <x:v>8</x:v>
      </x:c>
      <x:c r="R109" s="2" t="n">
        <x:f>IF(ISNUMBER(N109),L109-COUNTIFS('Factures'!$B$8:$B$131,A109,'Factures'!$E$8:$E$131,N109),0)</x:f>
        <x:v>0</x:v>
      </x:c>
      <x:c r="S109" s="2" t="n">
        <x:f>SUMIFS('Factures'!$H$8:$H$131,'Factures'!$B$8:$B$131,A109)</x:f>
        <x:v>0</x:v>
      </x:c>
      <x:c r="T109" s="2" t="n">
        <x:f>SUMIFS('Factures'!$I$8:$I$131,'Factures'!$B$8:$B$131,A109)</x:f>
        <x:v>0</x:v>
      </x:c>
      <x:c r="U109" s="2" t="n">
        <x:f>IF(K109=1,IF(ISNUMBER(M109),0,1)+IF(ISNUMBER(N109),0,1),0)+SUMIFS('Factures'!$J$8:$J$131,'Factures'!$B$8:$B$131,A109)</x:f>
        <x:v>0</x:v>
      </x:c>
      <x:c r="V109" s="2" t="n">
        <x:f>IF(K109=1,L109-COUNTIFS('Factures'!$B$8:$B$131,A109,'Factures'!$C$8:$C$131,B109),0)</x:f>
        <x:v>0</x:v>
      </x:c>
      <x:c r="W109" s="2" t="str">
        <x:f>IF(K109=1,INDEX('Heures'!$H$8:$H$127,MATCH(A109,'Heures'!$A$8:$A$127,0)),IF(AND(K109=0,L109&gt;0),INDEX('Factures'!$K$8:$K$131,MATCH(A109,'Factures'!$B$8:$B$131,0)),"À vérifier"))</x:f>
        <x:v>Gabriel Renaud</x:v>
      </x:c>
    </x:row>
    <x:row r="110" ht="48" customHeight="1">
      <x:c r="A110" s="2" t="str">
        <x:v>M103</x:v>
      </x:c>
      <x:c r="B110" s="2" t="str">
        <x:f>IF(K110=1,INDEX('Heures'!$B$8:$B$127,MATCH(A110,'Heures'!$A$8:$A$127,0)),IF(L110&gt;0,INDEX('Factures'!$C$8:$C$131,MATCH(A110,'Factures'!$B$8:$B$131,0)),"n.a."))</x:f>
        <x:v>Alpélia Intérim</x:v>
      </x:c>
      <x:c r="C110" s="2" t="str">
        <x:f>IF(D110="","Concordant","À traiter")</x:f>
        <x:v>Concordant</x:v>
      </x:c>
      <x:c r="D110" s="16" t="str">
        <x:f>IF(K110=0,"Mission inconnue. ",IF(K110&gt;1,"Relevé dupliqué. ",""))&amp;IF(L110=0,"Facture absente. ","")&amp;IF(U110&gt;0,"Données manquantes. ","")&amp;IF(AND(K110=1,O110&lt;&gt;"Oui"),"Heures non validées. ","")&amp;IF(P110&gt;0,"Pièce absente. ","")&amp;IF(T110&gt;0,"Doublon facture. ","")&amp;IF(AND(ISNUMBER(M110),L110&gt;0,M110&lt;&gt;Q110),"Écart heures. ","")&amp;IF(R110&gt;0,"Écart tarif. ","")&amp;IF(S110&gt;0,"Calcul facture. ","")&amp;IF(V110&gt;0,"Agence différente. ","")&amp;IF(ISNUMBER(G110),IF(ABS(G110)&gt;$B$4,"Écart montant. ",""),"")</x:f>
      </x:c>
      <x:c r="E110" s="15" t="n">
        <x:f>IF(AND(K110=1,ISNUMBER(M110),ISNUMBER(N110)),ROUND(M110*N110,2),"n.a.")</x:f>
        <x:v>390</x:v>
      </x:c>
      <x:c r="F110" s="15" t="n">
        <x:f>IF(L110=0,"n.a.",SUMIFS('Factures'!$F$8:$F$131,'Factures'!$B$8:$B$131,A110))</x:f>
        <x:v>390</x:v>
      </x:c>
      <x:c r="G110" s="15" t="n">
        <x:f>IF(AND(ISNUMBER(E110),ISNUMBER(F110)),ROUND(F110-E110,2),"n.a.")</x:f>
        <x:v>0</x:v>
      </x:c>
      <x:c r="H110" s="14" t="str">
        <x:v>Non démarré</x:v>
      </x:c>
      <x:c r="I110" s="14" t="str"/>
      <x:c r="J110" s="14" t="str"/>
      <x:c r="K110" s="2" t="n">
        <x:f>COUNTIFS('Heures'!$A$8:$A$127,A110)</x:f>
        <x:v>1</x:v>
      </x:c>
      <x:c r="L110" s="2" t="n">
        <x:f>COUNTIFS('Factures'!$B$8:$B$131,A110)</x:f>
        <x:v>1</x:v>
      </x:c>
      <x:c r="M110" s="10" t="n">
        <x:f>IF(AND(K110=1,COUNTIFS('Heures'!$A$8:$A$127,A110,'Heures'!$E$8:$E$127,"&gt;=0",'Heures'!$E$8:$E$127,"&lt;&gt;")=1),INDEX('Heures'!$E$8:$E$127,MATCH(A110,'Heures'!$A$8:$A$127,0)),"n.a.")</x:f>
        <x:v>6</x:v>
      </x:c>
      <x:c r="N110" s="10" t="n">
        <x:f>IF(AND(K110=1,COUNTIFS('Heures'!$A$8:$A$127,A110,'Heures'!$F$8:$F$127,"&gt;=0",'Heures'!$F$8:$F$127,"&lt;&gt;")=1),INDEX('Heures'!$F$8:$F$127,MATCH(A110,'Heures'!$A$8:$A$127,0)),"n.a.")</x:f>
        <x:v>65</x:v>
      </x:c>
      <x:c r="O110" s="2" t="str">
        <x:f>IF(K110=1,INDEX('Heures'!$G$8:$G$127,MATCH(A110,'Heures'!$A$8:$A$127,0)),"n.a.")</x:f>
        <x:v>Oui</x:v>
      </x:c>
      <x:c r="P110" s="2" t="n">
        <x:f>L110-COUNTIFS('Factures'!$B$8:$B$131,A110,'Factures'!$G$8:$G$131,"Oui")</x:f>
        <x:v>0</x:v>
      </x:c>
      <x:c r="Q110" s="10" t="n">
        <x:f>IF(L110=0,"n.a.",SUMIFS('Factures'!$D$8:$D$131,'Factures'!$B$8:$B$131,A110))</x:f>
        <x:v>6</x:v>
      </x:c>
      <x:c r="R110" s="2" t="n">
        <x:f>IF(ISNUMBER(N110),L110-COUNTIFS('Factures'!$B$8:$B$131,A110,'Factures'!$E$8:$E$131,N110),0)</x:f>
        <x:v>0</x:v>
      </x:c>
      <x:c r="S110" s="2" t="n">
        <x:f>SUMIFS('Factures'!$H$8:$H$131,'Factures'!$B$8:$B$131,A110)</x:f>
        <x:v>0</x:v>
      </x:c>
      <x:c r="T110" s="2" t="n">
        <x:f>SUMIFS('Factures'!$I$8:$I$131,'Factures'!$B$8:$B$131,A110)</x:f>
        <x:v>0</x:v>
      </x:c>
      <x:c r="U110" s="2" t="n">
        <x:f>IF(K110=1,IF(ISNUMBER(M110),0,1)+IF(ISNUMBER(N110),0,1),0)+SUMIFS('Factures'!$J$8:$J$131,'Factures'!$B$8:$B$131,A110)</x:f>
        <x:v>0</x:v>
      </x:c>
      <x:c r="V110" s="2" t="n">
        <x:f>IF(K110=1,L110-COUNTIFS('Factures'!$B$8:$B$131,A110,'Factures'!$C$8:$C$131,B110),0)</x:f>
        <x:v>0</x:v>
      </x:c>
      <x:c r="W110" s="2" t="str">
        <x:f>IF(K110=1,INDEX('Heures'!$H$8:$H$127,MATCH(A110,'Heures'!$A$8:$A$127,0)),IF(AND(K110=0,L110&gt;0),INDEX('Factures'!$K$8:$K$131,MATCH(A110,'Factures'!$B$8:$B$131,0)),"À vérifier"))</x:f>
        <x:v>Julie Aubert</x:v>
      </x:c>
    </x:row>
    <x:row r="111" ht="48" customHeight="1">
      <x:c r="A111" s="2" t="str">
        <x:v>M104</x:v>
      </x:c>
      <x:c r="B111" s="2" t="str">
        <x:f>IF(K111=1,INDEX('Heures'!$B$8:$B$127,MATCH(A111,'Heures'!$A$8:$A$127,0)),IF(L111&gt;0,INDEX('Factures'!$C$8:$C$131,MATCH(A111,'Factures'!$B$8:$B$131,0)),"n.a."))</x:f>
        <x:v>Lumévia Personnel</x:v>
      </x:c>
      <x:c r="C111" s="2" t="str">
        <x:f>IF(D111="","Concordant","À traiter")</x:f>
        <x:v>Concordant</x:v>
      </x:c>
      <x:c r="D111" s="16" t="str">
        <x:f>IF(K111=0,"Mission inconnue. ",IF(K111&gt;1,"Relevé dupliqué. ",""))&amp;IF(L111=0,"Facture absente. ","")&amp;IF(U111&gt;0,"Données manquantes. ","")&amp;IF(AND(K111=1,O111&lt;&gt;"Oui"),"Heures non validées. ","")&amp;IF(P111&gt;0,"Pièce absente. ","")&amp;IF(T111&gt;0,"Doublon facture. ","")&amp;IF(AND(ISNUMBER(M111),L111&gt;0,M111&lt;&gt;Q111),"Écart heures. ","")&amp;IF(R111&gt;0,"Écart tarif. ","")&amp;IF(S111&gt;0,"Calcul facture. ","")&amp;IF(V111&gt;0,"Agence différente. ","")&amp;IF(ISNUMBER(G111),IF(ABS(G111)&gt;$B$4,"Écart montant. ",""),"")</x:f>
      </x:c>
      <x:c r="E111" s="15" t="n">
        <x:f>IF(AND(K111=1,ISNUMBER(M111),ISNUMBER(N111)),ROUND(M111*N111,2),"n.a.")</x:f>
        <x:v>630</x:v>
      </x:c>
      <x:c r="F111" s="15" t="n">
        <x:f>IF(L111=0,"n.a.",SUMIFS('Factures'!$F$8:$F$131,'Factures'!$B$8:$B$131,A111))</x:f>
        <x:v>630</x:v>
      </x:c>
      <x:c r="G111" s="15" t="n">
        <x:f>IF(AND(ISNUMBER(E111),ISNUMBER(F111)),ROUND(F111-E111,2),"n.a.")</x:f>
        <x:v>0</x:v>
      </x:c>
      <x:c r="H111" s="14" t="str">
        <x:v>Non démarré</x:v>
      </x:c>
      <x:c r="I111" s="14" t="str"/>
      <x:c r="J111" s="14" t="str"/>
      <x:c r="K111" s="2" t="n">
        <x:f>COUNTIFS('Heures'!$A$8:$A$127,A111)</x:f>
        <x:v>1</x:v>
      </x:c>
      <x:c r="L111" s="2" t="n">
        <x:f>COUNTIFS('Factures'!$B$8:$B$131,A111)</x:f>
        <x:v>1</x:v>
      </x:c>
      <x:c r="M111" s="10" t="n">
        <x:f>IF(AND(K111=1,COUNTIFS('Heures'!$A$8:$A$127,A111,'Heures'!$E$8:$E$127,"&gt;=0",'Heures'!$E$8:$E$127,"&lt;&gt;")=1),INDEX('Heures'!$E$8:$E$127,MATCH(A111,'Heures'!$A$8:$A$127,0)),"n.a.")</x:f>
        <x:v>9</x:v>
      </x:c>
      <x:c r="N111" s="10" t="n">
        <x:f>IF(AND(K111=1,COUNTIFS('Heures'!$A$8:$A$127,A111,'Heures'!$F$8:$F$127,"&gt;=0",'Heures'!$F$8:$F$127,"&lt;&gt;")=1),INDEX('Heures'!$F$8:$F$127,MATCH(A111,'Heures'!$A$8:$A$127,0)),"n.a.")</x:f>
        <x:v>70</x:v>
      </x:c>
      <x:c r="O111" s="2" t="str">
        <x:f>IF(K111=1,INDEX('Heures'!$G$8:$G$127,MATCH(A111,'Heures'!$A$8:$A$127,0)),"n.a.")</x:f>
        <x:v>Oui</x:v>
      </x:c>
      <x:c r="P111" s="2" t="n">
        <x:f>L111-COUNTIFS('Factures'!$B$8:$B$131,A111,'Factures'!$G$8:$G$131,"Oui")</x:f>
        <x:v>0</x:v>
      </x:c>
      <x:c r="Q111" s="10" t="n">
        <x:f>IF(L111=0,"n.a.",SUMIFS('Factures'!$D$8:$D$131,'Factures'!$B$8:$B$131,A111))</x:f>
        <x:v>9</x:v>
      </x:c>
      <x:c r="R111" s="2" t="n">
        <x:f>IF(ISNUMBER(N111),L111-COUNTIFS('Factures'!$B$8:$B$131,A111,'Factures'!$E$8:$E$131,N111),0)</x:f>
        <x:v>0</x:v>
      </x:c>
      <x:c r="S111" s="2" t="n">
        <x:f>SUMIFS('Factures'!$H$8:$H$131,'Factures'!$B$8:$B$131,A111)</x:f>
        <x:v>0</x:v>
      </x:c>
      <x:c r="T111" s="2" t="n">
        <x:f>SUMIFS('Factures'!$I$8:$I$131,'Factures'!$B$8:$B$131,A111)</x:f>
        <x:v>0</x:v>
      </x:c>
      <x:c r="U111" s="2" t="n">
        <x:f>IF(K111=1,IF(ISNUMBER(M111),0,1)+IF(ISNUMBER(N111),0,1),0)+SUMIFS('Factures'!$J$8:$J$131,'Factures'!$B$8:$B$131,A111)</x:f>
        <x:v>0</x:v>
      </x:c>
      <x:c r="V111" s="2" t="n">
        <x:f>IF(K111=1,L111-COUNTIFS('Factures'!$B$8:$B$131,A111,'Factures'!$C$8:$C$131,B111),0)</x:f>
        <x:v>0</x:v>
      </x:c>
      <x:c r="W111" s="2" t="str">
        <x:f>IF(K111=1,INDEX('Heures'!$H$8:$H$127,MATCH(A111,'Heures'!$A$8:$A$127,0)),IF(AND(K111=0,L111&gt;0),INDEX('Factures'!$K$8:$K$131,MATCH(A111,'Factures'!$B$8:$B$131,0)),"À vérifier"))</x:f>
        <x:v>Noah Marchand</x:v>
      </x:c>
    </x:row>
    <x:row r="112" ht="48" customHeight="1">
      <x:c r="A112" s="2" t="str">
        <x:v>M105</x:v>
      </x:c>
      <x:c r="B112" s="2" t="str">
        <x:f>IF(K112=1,INDEX('Heures'!$B$8:$B$127,MATCH(A112,'Heures'!$A$8:$A$127,0)),IF(L112&gt;0,INDEX('Factures'!$C$8:$C$131,MATCH(A112,'Factures'!$B$8:$B$131,0)),"n.a."))</x:f>
        <x:v>Orivelle Placement</x:v>
      </x:c>
      <x:c r="C112" s="2" t="str">
        <x:f>IF(D112="","Concordant","À traiter")</x:f>
        <x:v>Concordant</x:v>
      </x:c>
      <x:c r="D112" s="16" t="str">
        <x:f>IF(K112=0,"Mission inconnue. ",IF(K112&gt;1,"Relevé dupliqué. ",""))&amp;IF(L112=0,"Facture absente. ","")&amp;IF(U112&gt;0,"Données manquantes. ","")&amp;IF(AND(K112=1,O112&lt;&gt;"Oui"),"Heures non validées. ","")&amp;IF(P112&gt;0,"Pièce absente. ","")&amp;IF(T112&gt;0,"Doublon facture. ","")&amp;IF(AND(ISNUMBER(M112),L112&gt;0,M112&lt;&gt;Q112),"Écart heures. ","")&amp;IF(R112&gt;0,"Écart tarif. ","")&amp;IF(S112&gt;0,"Calcul facture. ","")&amp;IF(V112&gt;0,"Agence différente. ","")&amp;IF(ISNUMBER(G112),IF(ABS(G112)&gt;$B$4,"Écart montant. ",""),"")</x:f>
      </x:c>
      <x:c r="E112" s="15" t="n">
        <x:f>IF(AND(K112=1,ISNUMBER(M112),ISNUMBER(N112)),ROUND(M112*N112,2),"n.a.")</x:f>
        <x:v>550</x:v>
      </x:c>
      <x:c r="F112" s="15" t="n">
        <x:f>IF(L112=0,"n.a.",SUMIFS('Factures'!$F$8:$F$131,'Factures'!$B$8:$B$131,A112))</x:f>
        <x:v>550</x:v>
      </x:c>
      <x:c r="G112" s="15" t="n">
        <x:f>IF(AND(ISNUMBER(E112),ISNUMBER(F112)),ROUND(F112-E112,2),"n.a.")</x:f>
        <x:v>0</x:v>
      </x:c>
      <x:c r="H112" s="14" t="str">
        <x:v>Non démarré</x:v>
      </x:c>
      <x:c r="I112" s="14" t="str"/>
      <x:c r="J112" s="14" t="str"/>
      <x:c r="K112" s="2" t="n">
        <x:f>COUNTIFS('Heures'!$A$8:$A$127,A112)</x:f>
        <x:v>1</x:v>
      </x:c>
      <x:c r="L112" s="2" t="n">
        <x:f>COUNTIFS('Factures'!$B$8:$B$131,A112)</x:f>
        <x:v>1</x:v>
      </x:c>
      <x:c r="M112" s="10" t="n">
        <x:f>IF(AND(K112=1,COUNTIFS('Heures'!$A$8:$A$127,A112,'Heures'!$E$8:$E$127,"&gt;=0",'Heures'!$E$8:$E$127,"&lt;&gt;")=1),INDEX('Heures'!$E$8:$E$127,MATCH(A112,'Heures'!$A$8:$A$127,0)),"n.a.")</x:f>
        <x:v>10</x:v>
      </x:c>
      <x:c r="N112" s="10" t="n">
        <x:f>IF(AND(K112=1,COUNTIFS('Heures'!$A$8:$A$127,A112,'Heures'!$F$8:$F$127,"&gt;=0",'Heures'!$F$8:$F$127,"&lt;&gt;")=1),INDEX('Heures'!$F$8:$F$127,MATCH(A112,'Heures'!$A$8:$A$127,0)),"n.a.")</x:f>
        <x:v>55</x:v>
      </x:c>
      <x:c r="O112" s="2" t="str">
        <x:f>IF(K112=1,INDEX('Heures'!$G$8:$G$127,MATCH(A112,'Heures'!$A$8:$A$127,0)),"n.a.")</x:f>
        <x:v>Oui</x:v>
      </x:c>
      <x:c r="P112" s="2" t="n">
        <x:f>L112-COUNTIFS('Factures'!$B$8:$B$131,A112,'Factures'!$G$8:$G$131,"Oui")</x:f>
        <x:v>0</x:v>
      </x:c>
      <x:c r="Q112" s="10" t="n">
        <x:f>IF(L112=0,"n.a.",SUMIFS('Factures'!$D$8:$D$131,'Factures'!$B$8:$B$131,A112))</x:f>
        <x:v>10</x:v>
      </x:c>
      <x:c r="R112" s="2" t="n">
        <x:f>IF(ISNUMBER(N112),L112-COUNTIFS('Factures'!$B$8:$B$131,A112,'Factures'!$E$8:$E$131,N112),0)</x:f>
        <x:v>0</x:v>
      </x:c>
      <x:c r="S112" s="2" t="n">
        <x:f>SUMIFS('Factures'!$H$8:$H$131,'Factures'!$B$8:$B$131,A112)</x:f>
        <x:v>0</x:v>
      </x:c>
      <x:c r="T112" s="2" t="n">
        <x:f>SUMIFS('Factures'!$I$8:$I$131,'Factures'!$B$8:$B$131,A112)</x:f>
        <x:v>0</x:v>
      </x:c>
      <x:c r="U112" s="2" t="n">
        <x:f>IF(K112=1,IF(ISNUMBER(M112),0,1)+IF(ISNUMBER(N112),0,1),0)+SUMIFS('Factures'!$J$8:$J$131,'Factures'!$B$8:$B$131,A112)</x:f>
        <x:v>0</x:v>
      </x:c>
      <x:c r="V112" s="2" t="n">
        <x:f>IF(K112=1,L112-COUNTIFS('Factures'!$B$8:$B$131,A112,'Factures'!$C$8:$C$131,B112),0)</x:f>
        <x:v>0</x:v>
      </x:c>
      <x:c r="W112" s="2" t="str">
        <x:f>IF(K112=1,INDEX('Heures'!$H$8:$H$127,MATCH(A112,'Heures'!$A$8:$A$127,0)),IF(AND(K112=0,L112&gt;0),INDEX('Factures'!$K$8:$K$131,MATCH(A112,'Factures'!$B$8:$B$131,0)),"À vérifier"))</x:f>
        <x:v>Alice Dutoit</x:v>
      </x:c>
    </x:row>
    <x:row r="113" ht="48" customHeight="1">
      <x:c r="A113" s="2" t="str">
        <x:v>M106</x:v>
      </x:c>
      <x:c r="B113" s="2" t="str">
        <x:f>IF(K113=1,INDEX('Heures'!$B$8:$B$127,MATCH(A113,'Heures'!$A$8:$A$127,0)),IF(L113&gt;0,INDEX('Factures'!$C$8:$C$131,MATCH(A113,'Factures'!$B$8:$B$131,0)),"n.a."))</x:f>
        <x:v>Alpélia Intérim</x:v>
      </x:c>
      <x:c r="C113" s="2" t="str">
        <x:f>IF(D113="","Concordant","À traiter")</x:f>
        <x:v>Concordant</x:v>
      </x:c>
      <x:c r="D113" s="16" t="str">
        <x:f>IF(K113=0,"Mission inconnue. ",IF(K113&gt;1,"Relevé dupliqué. ",""))&amp;IF(L113=0,"Facture absente. ","")&amp;IF(U113&gt;0,"Données manquantes. ","")&amp;IF(AND(K113=1,O113&lt;&gt;"Oui"),"Heures non validées. ","")&amp;IF(P113&gt;0,"Pièce absente. ","")&amp;IF(T113&gt;0,"Doublon facture. ","")&amp;IF(AND(ISNUMBER(M113),L113&gt;0,M113&lt;&gt;Q113),"Écart heures. ","")&amp;IF(R113&gt;0,"Écart tarif. ","")&amp;IF(S113&gt;0,"Calcul facture. ","")&amp;IF(V113&gt;0,"Agence différente. ","")&amp;IF(ISNUMBER(G113),IF(ABS(G113)&gt;$B$4,"Écart montant. ",""),"")</x:f>
      </x:c>
      <x:c r="E113" s="15" t="n">
        <x:f>IF(AND(K113=1,ISNUMBER(M113),ISNUMBER(N113)),ROUND(M113*N113,2),"n.a.")</x:f>
        <x:v>450</x:v>
      </x:c>
      <x:c r="F113" s="15" t="n">
        <x:f>IF(L113=0,"n.a.",SUMIFS('Factures'!$F$8:$F$131,'Factures'!$B$8:$B$131,A113))</x:f>
        <x:v>450</x:v>
      </x:c>
      <x:c r="G113" s="15" t="n">
        <x:f>IF(AND(ISNUMBER(E113),ISNUMBER(F113)),ROUND(F113-E113,2),"n.a.")</x:f>
        <x:v>0</x:v>
      </x:c>
      <x:c r="H113" s="14" t="str">
        <x:v>Non démarré</x:v>
      </x:c>
      <x:c r="I113" s="14" t="str"/>
      <x:c r="J113" s="14" t="str"/>
      <x:c r="K113" s="2" t="n">
        <x:f>COUNTIFS('Heures'!$A$8:$A$127,A113)</x:f>
        <x:v>1</x:v>
      </x:c>
      <x:c r="L113" s="2" t="n">
        <x:f>COUNTIFS('Factures'!$B$8:$B$131,A113)</x:f>
        <x:v>1</x:v>
      </x:c>
      <x:c r="M113" s="10" t="n">
        <x:f>IF(AND(K113=1,COUNTIFS('Heures'!$A$8:$A$127,A113,'Heures'!$E$8:$E$127,"&gt;=0",'Heures'!$E$8:$E$127,"&lt;&gt;")=1),INDEX('Heures'!$E$8:$E$127,MATCH(A113,'Heures'!$A$8:$A$127,0)),"n.a.")</x:f>
        <x:v>7.5</x:v>
      </x:c>
      <x:c r="N113" s="10" t="n">
        <x:f>IF(AND(K113=1,COUNTIFS('Heures'!$A$8:$A$127,A113,'Heures'!$F$8:$F$127,"&gt;=0",'Heures'!$F$8:$F$127,"&lt;&gt;")=1),INDEX('Heures'!$F$8:$F$127,MATCH(A113,'Heures'!$A$8:$A$127,0)),"n.a.")</x:f>
        <x:v>60</x:v>
      </x:c>
      <x:c r="O113" s="2" t="str">
        <x:f>IF(K113=1,INDEX('Heures'!$G$8:$G$127,MATCH(A113,'Heures'!$A$8:$A$127,0)),"n.a.")</x:f>
        <x:v>Oui</x:v>
      </x:c>
      <x:c r="P113" s="2" t="n">
        <x:f>L113-COUNTIFS('Factures'!$B$8:$B$131,A113,'Factures'!$G$8:$G$131,"Oui")</x:f>
        <x:v>0</x:v>
      </x:c>
      <x:c r="Q113" s="10" t="n">
        <x:f>IF(L113=0,"n.a.",SUMIFS('Factures'!$D$8:$D$131,'Factures'!$B$8:$B$131,A113))</x:f>
        <x:v>7.5</x:v>
      </x:c>
      <x:c r="R113" s="2" t="n">
        <x:f>IF(ISNUMBER(N113),L113-COUNTIFS('Factures'!$B$8:$B$131,A113,'Factures'!$E$8:$E$131,N113),0)</x:f>
        <x:v>0</x:v>
      </x:c>
      <x:c r="S113" s="2" t="n">
        <x:f>SUMIFS('Factures'!$H$8:$H$131,'Factures'!$B$8:$B$131,A113)</x:f>
        <x:v>0</x:v>
      </x:c>
      <x:c r="T113" s="2" t="n">
        <x:f>SUMIFS('Factures'!$I$8:$I$131,'Factures'!$B$8:$B$131,A113)</x:f>
        <x:v>0</x:v>
      </x:c>
      <x:c r="U113" s="2" t="n">
        <x:f>IF(K113=1,IF(ISNUMBER(M113),0,1)+IF(ISNUMBER(N113),0,1),0)+SUMIFS('Factures'!$J$8:$J$131,'Factures'!$B$8:$B$131,A113)</x:f>
        <x:v>0</x:v>
      </x:c>
      <x:c r="V113" s="2" t="n">
        <x:f>IF(K113=1,L113-COUNTIFS('Factures'!$B$8:$B$131,A113,'Factures'!$C$8:$C$131,B113),0)</x:f>
        <x:v>0</x:v>
      </x:c>
      <x:c r="W113" s="2" t="str">
        <x:f>IF(K113=1,INDEX('Heures'!$H$8:$H$127,MATCH(A113,'Heures'!$A$8:$A$127,0)),IF(AND(K113=0,L113&gt;0),INDEX('Factures'!$K$8:$K$131,MATCH(A113,'Factures'!$B$8:$B$131,0)),"À vérifier"))</x:f>
        <x:v>Thomas Rey</x:v>
      </x:c>
    </x:row>
    <x:row r="114" ht="48" customHeight="1">
      <x:c r="A114" s="2" t="str">
        <x:v>M107</x:v>
      </x:c>
      <x:c r="B114" s="2" t="str">
        <x:f>IF(K114=1,INDEX('Heures'!$B$8:$B$127,MATCH(A114,'Heures'!$A$8:$A$127,0)),IF(L114&gt;0,INDEX('Factures'!$C$8:$C$131,MATCH(A114,'Factures'!$B$8:$B$131,0)),"n.a."))</x:f>
        <x:v>Lumévia Personnel</x:v>
      </x:c>
      <x:c r="C114" s="2" t="str">
        <x:f>IF(D114="","Concordant","À traiter")</x:f>
        <x:v>Concordant</x:v>
      </x:c>
      <x:c r="D114" s="16" t="str">
        <x:f>IF(K114=0,"Mission inconnue. ",IF(K114&gt;1,"Relevé dupliqué. ",""))&amp;IF(L114=0,"Facture absente. ","")&amp;IF(U114&gt;0,"Données manquantes. ","")&amp;IF(AND(K114=1,O114&lt;&gt;"Oui"),"Heures non validées. ","")&amp;IF(P114&gt;0,"Pièce absente. ","")&amp;IF(T114&gt;0,"Doublon facture. ","")&amp;IF(AND(ISNUMBER(M114),L114&gt;0,M114&lt;&gt;Q114),"Écart heures. ","")&amp;IF(R114&gt;0,"Écart tarif. ","")&amp;IF(S114&gt;0,"Calcul facture. ","")&amp;IF(V114&gt;0,"Agence différente. ","")&amp;IF(ISNUMBER(G114),IF(ABS(G114)&gt;$B$4,"Écart montant. ",""),"")</x:f>
      </x:c>
      <x:c r="E114" s="15" t="n">
        <x:f>IF(AND(K114=1,ISNUMBER(M114),ISNUMBER(N114)),ROUND(M114*N114,2),"n.a.")</x:f>
        <x:v>520</x:v>
      </x:c>
      <x:c r="F114" s="15" t="n">
        <x:f>IF(L114=0,"n.a.",SUMIFS('Factures'!$F$8:$F$131,'Factures'!$B$8:$B$131,A114))</x:f>
        <x:v>520</x:v>
      </x:c>
      <x:c r="G114" s="15" t="n">
        <x:f>IF(AND(ISNUMBER(E114),ISNUMBER(F114)),ROUND(F114-E114,2),"n.a.")</x:f>
        <x:v>0</x:v>
      </x:c>
      <x:c r="H114" s="14" t="str">
        <x:v>Non démarré</x:v>
      </x:c>
      <x:c r="I114" s="14" t="str"/>
      <x:c r="J114" s="14" t="str"/>
      <x:c r="K114" s="2" t="n">
        <x:f>COUNTIFS('Heures'!$A$8:$A$127,A114)</x:f>
        <x:v>1</x:v>
      </x:c>
      <x:c r="L114" s="2" t="n">
        <x:f>COUNTIFS('Factures'!$B$8:$B$131,A114)</x:f>
        <x:v>1</x:v>
      </x:c>
      <x:c r="M114" s="10" t="n">
        <x:f>IF(AND(K114=1,COUNTIFS('Heures'!$A$8:$A$127,A114,'Heures'!$E$8:$E$127,"&gt;=0",'Heures'!$E$8:$E$127,"&lt;&gt;")=1),INDEX('Heures'!$E$8:$E$127,MATCH(A114,'Heures'!$A$8:$A$127,0)),"n.a.")</x:f>
        <x:v>8</x:v>
      </x:c>
      <x:c r="N114" s="10" t="n">
        <x:f>IF(AND(K114=1,COUNTIFS('Heures'!$A$8:$A$127,A114,'Heures'!$F$8:$F$127,"&gt;=0",'Heures'!$F$8:$F$127,"&lt;&gt;")=1),INDEX('Heures'!$F$8:$F$127,MATCH(A114,'Heures'!$A$8:$A$127,0)),"n.a.")</x:f>
        <x:v>65</x:v>
      </x:c>
      <x:c r="O114" s="2" t="str">
        <x:f>IF(K114=1,INDEX('Heures'!$G$8:$G$127,MATCH(A114,'Heures'!$A$8:$A$127,0)),"n.a.")</x:f>
        <x:v>Oui</x:v>
      </x:c>
      <x:c r="P114" s="2" t="n">
        <x:f>L114-COUNTIFS('Factures'!$B$8:$B$131,A114,'Factures'!$G$8:$G$131,"Oui")</x:f>
        <x:v>0</x:v>
      </x:c>
      <x:c r="Q114" s="10" t="n">
        <x:f>IF(L114=0,"n.a.",SUMIFS('Factures'!$D$8:$D$131,'Factures'!$B$8:$B$131,A114))</x:f>
        <x:v>8</x:v>
      </x:c>
      <x:c r="R114" s="2" t="n">
        <x:f>IF(ISNUMBER(N114),L114-COUNTIFS('Factures'!$B$8:$B$131,A114,'Factures'!$E$8:$E$131,N114),0)</x:f>
        <x:v>0</x:v>
      </x:c>
      <x:c r="S114" s="2" t="n">
        <x:f>SUMIFS('Factures'!$H$8:$H$131,'Factures'!$B$8:$B$131,A114)</x:f>
        <x:v>0</x:v>
      </x:c>
      <x:c r="T114" s="2" t="n">
        <x:f>SUMIFS('Factures'!$I$8:$I$131,'Factures'!$B$8:$B$131,A114)</x:f>
        <x:v>0</x:v>
      </x:c>
      <x:c r="U114" s="2" t="n">
        <x:f>IF(K114=1,IF(ISNUMBER(M114),0,1)+IF(ISNUMBER(N114),0,1),0)+SUMIFS('Factures'!$J$8:$J$131,'Factures'!$B$8:$B$131,A114)</x:f>
        <x:v>0</x:v>
      </x:c>
      <x:c r="V114" s="2" t="n">
        <x:f>IF(K114=1,L114-COUNTIFS('Factures'!$B$8:$B$131,A114,'Factures'!$C$8:$C$131,B114),0)</x:f>
        <x:v>0</x:v>
      </x:c>
      <x:c r="W114" s="2" t="str">
        <x:f>IF(K114=1,INDEX('Heures'!$H$8:$H$127,MATCH(A114,'Heures'!$A$8:$A$127,0)),IF(AND(K114=0,L114&gt;0),INDEX('Factures'!$K$8:$K$131,MATCH(A114,'Factures'!$B$8:$B$131,0)),"À vérifier"))</x:f>
        <x:v>Clara Benoît</x:v>
      </x:c>
    </x:row>
    <x:row r="115" ht="48" customHeight="1">
      <x:c r="A115" s="2" t="str">
        <x:v>M108</x:v>
      </x:c>
      <x:c r="B115" s="2" t="str">
        <x:f>IF(K115=1,INDEX('Heures'!$B$8:$B$127,MATCH(A115,'Heures'!$A$8:$A$127,0)),IF(L115&gt;0,INDEX('Factures'!$C$8:$C$131,MATCH(A115,'Factures'!$B$8:$B$131,0)),"n.a."))</x:f>
        <x:v>Orivelle Placement</x:v>
      </x:c>
      <x:c r="C115" s="2" t="str">
        <x:f>IF(D115="","Concordant","À traiter")</x:f>
        <x:v>Concordant</x:v>
      </x:c>
      <x:c r="D115" s="16" t="str">
        <x:f>IF(K115=0,"Mission inconnue. ",IF(K115&gt;1,"Relevé dupliqué. ",""))&amp;IF(L115=0,"Facture absente. ","")&amp;IF(U115&gt;0,"Données manquantes. ","")&amp;IF(AND(K115=1,O115&lt;&gt;"Oui"),"Heures non validées. ","")&amp;IF(P115&gt;0,"Pièce absente. ","")&amp;IF(T115&gt;0,"Doublon facture. ","")&amp;IF(AND(ISNUMBER(M115),L115&gt;0,M115&lt;&gt;Q115),"Écart heures. ","")&amp;IF(R115&gt;0,"Écart tarif. ","")&amp;IF(S115&gt;0,"Calcul facture. ","")&amp;IF(V115&gt;0,"Agence différente. ","")&amp;IF(ISNUMBER(G115),IF(ABS(G115)&gt;$B$4,"Écart montant. ",""),"")</x:f>
      </x:c>
      <x:c r="E115" s="15" t="n">
        <x:f>IF(AND(K115=1,ISNUMBER(M115),ISNUMBER(N115)),ROUND(M115*N115,2),"n.a.")</x:f>
        <x:v>420</x:v>
      </x:c>
      <x:c r="F115" s="15" t="n">
        <x:f>IF(L115=0,"n.a.",SUMIFS('Factures'!$F$8:$F$131,'Factures'!$B$8:$B$131,A115))</x:f>
        <x:v>420</x:v>
      </x:c>
      <x:c r="G115" s="15" t="n">
        <x:f>IF(AND(ISNUMBER(E115),ISNUMBER(F115)),ROUND(F115-E115,2),"n.a.")</x:f>
        <x:v>0</x:v>
      </x:c>
      <x:c r="H115" s="14" t="str">
        <x:v>Non démarré</x:v>
      </x:c>
      <x:c r="I115" s="14" t="str"/>
      <x:c r="J115" s="14" t="str"/>
      <x:c r="K115" s="2" t="n">
        <x:f>COUNTIFS('Heures'!$A$8:$A$127,A115)</x:f>
        <x:v>1</x:v>
      </x:c>
      <x:c r="L115" s="2" t="n">
        <x:f>COUNTIFS('Factures'!$B$8:$B$131,A115)</x:f>
        <x:v>1</x:v>
      </x:c>
      <x:c r="M115" s="10" t="n">
        <x:f>IF(AND(K115=1,COUNTIFS('Heures'!$A$8:$A$127,A115,'Heures'!$E$8:$E$127,"&gt;=0",'Heures'!$E$8:$E$127,"&lt;&gt;")=1),INDEX('Heures'!$E$8:$E$127,MATCH(A115,'Heures'!$A$8:$A$127,0)),"n.a.")</x:f>
        <x:v>6</x:v>
      </x:c>
      <x:c r="N115" s="10" t="n">
        <x:f>IF(AND(K115=1,COUNTIFS('Heures'!$A$8:$A$127,A115,'Heures'!$F$8:$F$127,"&gt;=0",'Heures'!$F$8:$F$127,"&lt;&gt;")=1),INDEX('Heures'!$F$8:$F$127,MATCH(A115,'Heures'!$A$8:$A$127,0)),"n.a.")</x:f>
        <x:v>70</x:v>
      </x:c>
      <x:c r="O115" s="2" t="str">
        <x:f>IF(K115=1,INDEX('Heures'!$G$8:$G$127,MATCH(A115,'Heures'!$A$8:$A$127,0)),"n.a.")</x:f>
        <x:v>Oui</x:v>
      </x:c>
      <x:c r="P115" s="2" t="n">
        <x:f>L115-COUNTIFS('Factures'!$B$8:$B$131,A115,'Factures'!$G$8:$G$131,"Oui")</x:f>
        <x:v>0</x:v>
      </x:c>
      <x:c r="Q115" s="10" t="n">
        <x:f>IF(L115=0,"n.a.",SUMIFS('Factures'!$D$8:$D$131,'Factures'!$B$8:$B$131,A115))</x:f>
        <x:v>6</x:v>
      </x:c>
      <x:c r="R115" s="2" t="n">
        <x:f>IF(ISNUMBER(N115),L115-COUNTIFS('Factures'!$B$8:$B$131,A115,'Factures'!$E$8:$E$131,N115),0)</x:f>
        <x:v>0</x:v>
      </x:c>
      <x:c r="S115" s="2" t="n">
        <x:f>SUMIFS('Factures'!$H$8:$H$131,'Factures'!$B$8:$B$131,A115)</x:f>
        <x:v>0</x:v>
      </x:c>
      <x:c r="T115" s="2" t="n">
        <x:f>SUMIFS('Factures'!$I$8:$I$131,'Factures'!$B$8:$B$131,A115)</x:f>
        <x:v>0</x:v>
      </x:c>
      <x:c r="U115" s="2" t="n">
        <x:f>IF(K115=1,IF(ISNUMBER(M115),0,1)+IF(ISNUMBER(N115),0,1),0)+SUMIFS('Factures'!$J$8:$J$131,'Factures'!$B$8:$B$131,A115)</x:f>
        <x:v>0</x:v>
      </x:c>
      <x:c r="V115" s="2" t="n">
        <x:f>IF(K115=1,L115-COUNTIFS('Factures'!$B$8:$B$131,A115,'Factures'!$C$8:$C$131,B115),0)</x:f>
        <x:v>0</x:v>
      </x:c>
      <x:c r="W115" s="2" t="str">
        <x:f>IF(K115=1,INDEX('Heures'!$H$8:$H$127,MATCH(A115,'Heures'!$A$8:$A$127,0)),IF(AND(K115=0,L115&gt;0),INDEX('Factures'!$K$8:$K$131,MATCH(A115,'Factures'!$B$8:$B$131,0)),"À vérifier"))</x:f>
        <x:v>Mathis Blanc</x:v>
      </x:c>
    </x:row>
    <x:row r="116" ht="48" customHeight="1">
      <x:c r="A116" s="2" t="str">
        <x:v>M109</x:v>
      </x:c>
      <x:c r="B116" s="2" t="str">
        <x:f>IF(K116=1,INDEX('Heures'!$B$8:$B$127,MATCH(A116,'Heures'!$A$8:$A$127,0)),IF(L116&gt;0,INDEX('Factures'!$C$8:$C$131,MATCH(A116,'Factures'!$B$8:$B$131,0)),"n.a."))</x:f>
        <x:v>Alpélia Intérim</x:v>
      </x:c>
      <x:c r="C116" s="2" t="str">
        <x:f>IF(D116="","Concordant","À traiter")</x:f>
        <x:v>Concordant</x:v>
      </x:c>
      <x:c r="D116" s="16" t="str">
        <x:f>IF(K116=0,"Mission inconnue. ",IF(K116&gt;1,"Relevé dupliqué. ",""))&amp;IF(L116=0,"Facture absente. ","")&amp;IF(U116&gt;0,"Données manquantes. ","")&amp;IF(AND(K116=1,O116&lt;&gt;"Oui"),"Heures non validées. ","")&amp;IF(P116&gt;0,"Pièce absente. ","")&amp;IF(T116&gt;0,"Doublon facture. ","")&amp;IF(AND(ISNUMBER(M116),L116&gt;0,M116&lt;&gt;Q116),"Écart heures. ","")&amp;IF(R116&gt;0,"Écart tarif. ","")&amp;IF(S116&gt;0,"Calcul facture. ","")&amp;IF(V116&gt;0,"Agence différente. ","")&amp;IF(ISNUMBER(G116),IF(ABS(G116)&gt;$B$4,"Écart montant. ",""),"")</x:f>
      </x:c>
      <x:c r="E116" s="15" t="n">
        <x:f>IF(AND(K116=1,ISNUMBER(M116),ISNUMBER(N116)),ROUND(M116*N116,2),"n.a.")</x:f>
        <x:v>495</x:v>
      </x:c>
      <x:c r="F116" s="15" t="n">
        <x:f>IF(L116=0,"n.a.",SUMIFS('Factures'!$F$8:$F$131,'Factures'!$B$8:$B$131,A116))</x:f>
        <x:v>495</x:v>
      </x:c>
      <x:c r="G116" s="15" t="n">
        <x:f>IF(AND(ISNUMBER(E116),ISNUMBER(F116)),ROUND(F116-E116,2),"n.a.")</x:f>
        <x:v>0</x:v>
      </x:c>
      <x:c r="H116" s="14" t="str">
        <x:v>Non démarré</x:v>
      </x:c>
      <x:c r="I116" s="14" t="str"/>
      <x:c r="J116" s="14" t="str"/>
      <x:c r="K116" s="2" t="n">
        <x:f>COUNTIFS('Heures'!$A$8:$A$127,A116)</x:f>
        <x:v>1</x:v>
      </x:c>
      <x:c r="L116" s="2" t="n">
        <x:f>COUNTIFS('Factures'!$B$8:$B$131,A116)</x:f>
        <x:v>1</x:v>
      </x:c>
      <x:c r="M116" s="10" t="n">
        <x:f>IF(AND(K116=1,COUNTIFS('Heures'!$A$8:$A$127,A116,'Heures'!$E$8:$E$127,"&gt;=0",'Heures'!$E$8:$E$127,"&lt;&gt;")=1),INDEX('Heures'!$E$8:$E$127,MATCH(A116,'Heures'!$A$8:$A$127,0)),"n.a.")</x:f>
        <x:v>9</x:v>
      </x:c>
      <x:c r="N116" s="10" t="n">
        <x:f>IF(AND(K116=1,COUNTIFS('Heures'!$A$8:$A$127,A116,'Heures'!$F$8:$F$127,"&gt;=0",'Heures'!$F$8:$F$127,"&lt;&gt;")=1),INDEX('Heures'!$F$8:$F$127,MATCH(A116,'Heures'!$A$8:$A$127,0)),"n.a.")</x:f>
        <x:v>55</x:v>
      </x:c>
      <x:c r="O116" s="2" t="str">
        <x:f>IF(K116=1,INDEX('Heures'!$G$8:$G$127,MATCH(A116,'Heures'!$A$8:$A$127,0)),"n.a.")</x:f>
        <x:v>Oui</x:v>
      </x:c>
      <x:c r="P116" s="2" t="n">
        <x:f>L116-COUNTIFS('Factures'!$B$8:$B$131,A116,'Factures'!$G$8:$G$131,"Oui")</x:f>
        <x:v>0</x:v>
      </x:c>
      <x:c r="Q116" s="10" t="n">
        <x:f>IF(L116=0,"n.a.",SUMIFS('Factures'!$D$8:$D$131,'Factures'!$B$8:$B$131,A116))</x:f>
        <x:v>9</x:v>
      </x:c>
      <x:c r="R116" s="2" t="n">
        <x:f>IF(ISNUMBER(N116),L116-COUNTIFS('Factures'!$B$8:$B$131,A116,'Factures'!$E$8:$E$131,N116),0)</x:f>
        <x:v>0</x:v>
      </x:c>
      <x:c r="S116" s="2" t="n">
        <x:f>SUMIFS('Factures'!$H$8:$H$131,'Factures'!$B$8:$B$131,A116)</x:f>
        <x:v>0</x:v>
      </x:c>
      <x:c r="T116" s="2" t="n">
        <x:f>SUMIFS('Factures'!$I$8:$I$131,'Factures'!$B$8:$B$131,A116)</x:f>
        <x:v>0</x:v>
      </x:c>
      <x:c r="U116" s="2" t="n">
        <x:f>IF(K116=1,IF(ISNUMBER(M116),0,1)+IF(ISNUMBER(N116),0,1),0)+SUMIFS('Factures'!$J$8:$J$131,'Factures'!$B$8:$B$131,A116)</x:f>
        <x:v>0</x:v>
      </x:c>
      <x:c r="V116" s="2" t="n">
        <x:f>IF(K116=1,L116-COUNTIFS('Factures'!$B$8:$B$131,A116,'Factures'!$C$8:$C$131,B116),0)</x:f>
        <x:v>0</x:v>
      </x:c>
      <x:c r="W116" s="2" t="str">
        <x:f>IF(K116=1,INDEX('Heures'!$H$8:$H$127,MATCH(A116,'Heures'!$A$8:$A$127,0)),IF(AND(K116=0,L116&gt;0),INDEX('Factures'!$K$8:$K$131,MATCH(A116,'Factures'!$B$8:$B$131,0)),"À vérifier"))</x:f>
        <x:v>Inès Forestier</x:v>
      </x:c>
    </x:row>
    <x:row r="117" ht="48" customHeight="1">
      <x:c r="A117" s="2" t="str">
        <x:v>M110</x:v>
      </x:c>
      <x:c r="B117" s="2" t="str">
        <x:f>IF(K117=1,INDEX('Heures'!$B$8:$B$127,MATCH(A117,'Heures'!$A$8:$A$127,0)),IF(L117&gt;0,INDEX('Factures'!$C$8:$C$131,MATCH(A117,'Factures'!$B$8:$B$131,0)),"n.a."))</x:f>
        <x:v>Lumévia Personnel</x:v>
      </x:c>
      <x:c r="C117" s="2" t="str">
        <x:f>IF(D117="","Concordant","À traiter")</x:f>
        <x:v>Concordant</x:v>
      </x:c>
      <x:c r="D117" s="16" t="str">
        <x:f>IF(K117=0,"Mission inconnue. ",IF(K117&gt;1,"Relevé dupliqué. ",""))&amp;IF(L117=0,"Facture absente. ","")&amp;IF(U117&gt;0,"Données manquantes. ","")&amp;IF(AND(K117=1,O117&lt;&gt;"Oui"),"Heures non validées. ","")&amp;IF(P117&gt;0,"Pièce absente. ","")&amp;IF(T117&gt;0,"Doublon facture. ","")&amp;IF(AND(ISNUMBER(M117),L117&gt;0,M117&lt;&gt;Q117),"Écart heures. ","")&amp;IF(R117&gt;0,"Écart tarif. ","")&amp;IF(S117&gt;0,"Calcul facture. ","")&amp;IF(V117&gt;0,"Agence différente. ","")&amp;IF(ISNUMBER(G117),IF(ABS(G117)&gt;$B$4,"Écart montant. ",""),"")</x:f>
      </x:c>
      <x:c r="E117" s="15" t="n">
        <x:f>IF(AND(K117=1,ISNUMBER(M117),ISNUMBER(N117)),ROUND(M117*N117,2),"n.a.")</x:f>
        <x:v>600</x:v>
      </x:c>
      <x:c r="F117" s="15" t="n">
        <x:f>IF(L117=0,"n.a.",SUMIFS('Factures'!$F$8:$F$131,'Factures'!$B$8:$B$131,A117))</x:f>
        <x:v>600</x:v>
      </x:c>
      <x:c r="G117" s="15" t="n">
        <x:f>IF(AND(ISNUMBER(E117),ISNUMBER(F117)),ROUND(F117-E117,2),"n.a.")</x:f>
        <x:v>0</x:v>
      </x:c>
      <x:c r="H117" s="14" t="str">
        <x:v>Non démarré</x:v>
      </x:c>
      <x:c r="I117" s="14" t="str"/>
      <x:c r="J117" s="14" t="str"/>
      <x:c r="K117" s="2" t="n">
        <x:f>COUNTIFS('Heures'!$A$8:$A$127,A117)</x:f>
        <x:v>1</x:v>
      </x:c>
      <x:c r="L117" s="2" t="n">
        <x:f>COUNTIFS('Factures'!$B$8:$B$131,A117)</x:f>
        <x:v>1</x:v>
      </x:c>
      <x:c r="M117" s="10" t="n">
        <x:f>IF(AND(K117=1,COUNTIFS('Heures'!$A$8:$A$127,A117,'Heures'!$E$8:$E$127,"&gt;=0",'Heures'!$E$8:$E$127,"&lt;&gt;")=1),INDEX('Heures'!$E$8:$E$127,MATCH(A117,'Heures'!$A$8:$A$127,0)),"n.a.")</x:f>
        <x:v>10</x:v>
      </x:c>
      <x:c r="N117" s="10" t="n">
        <x:f>IF(AND(K117=1,COUNTIFS('Heures'!$A$8:$A$127,A117,'Heures'!$F$8:$F$127,"&gt;=0",'Heures'!$F$8:$F$127,"&lt;&gt;")=1),INDEX('Heures'!$F$8:$F$127,MATCH(A117,'Heures'!$A$8:$A$127,0)),"n.a.")</x:f>
        <x:v>60</x:v>
      </x:c>
      <x:c r="O117" s="2" t="str">
        <x:f>IF(K117=1,INDEX('Heures'!$G$8:$G$127,MATCH(A117,'Heures'!$A$8:$A$127,0)),"n.a.")</x:f>
        <x:v>Oui</x:v>
      </x:c>
      <x:c r="P117" s="2" t="n">
        <x:f>L117-COUNTIFS('Factures'!$B$8:$B$131,A117,'Factures'!$G$8:$G$131,"Oui")</x:f>
        <x:v>0</x:v>
      </x:c>
      <x:c r="Q117" s="10" t="n">
        <x:f>IF(L117=0,"n.a.",SUMIFS('Factures'!$D$8:$D$131,'Factures'!$B$8:$B$131,A117))</x:f>
        <x:v>10</x:v>
      </x:c>
      <x:c r="R117" s="2" t="n">
        <x:f>IF(ISNUMBER(N117),L117-COUNTIFS('Factures'!$B$8:$B$131,A117,'Factures'!$E$8:$E$131,N117),0)</x:f>
        <x:v>0</x:v>
      </x:c>
      <x:c r="S117" s="2" t="n">
        <x:f>SUMIFS('Factures'!$H$8:$H$131,'Factures'!$B$8:$B$131,A117)</x:f>
        <x:v>0</x:v>
      </x:c>
      <x:c r="T117" s="2" t="n">
        <x:f>SUMIFS('Factures'!$I$8:$I$131,'Factures'!$B$8:$B$131,A117)</x:f>
        <x:v>0</x:v>
      </x:c>
      <x:c r="U117" s="2" t="n">
        <x:f>IF(K117=1,IF(ISNUMBER(M117),0,1)+IF(ISNUMBER(N117),0,1),0)+SUMIFS('Factures'!$J$8:$J$131,'Factures'!$B$8:$B$131,A117)</x:f>
        <x:v>0</x:v>
      </x:c>
      <x:c r="V117" s="2" t="n">
        <x:f>IF(K117=1,L117-COUNTIFS('Factures'!$B$8:$B$131,A117,'Factures'!$C$8:$C$131,B117),0)</x:f>
        <x:v>0</x:v>
      </x:c>
      <x:c r="W117" s="2" t="str">
        <x:f>IF(K117=1,INDEX('Heures'!$H$8:$H$127,MATCH(A117,'Heures'!$A$8:$A$127,0)),IF(AND(K117=0,L117&gt;0),INDEX('Factures'!$K$8:$K$131,MATCH(A117,'Factures'!$B$8:$B$131,0)),"À vérifier"))</x:f>
        <x:v>Antoine Mercier</x:v>
      </x:c>
    </x:row>
    <x:row r="118" ht="48" customHeight="1">
      <x:c r="A118" s="2" t="str">
        <x:v>M111</x:v>
      </x:c>
      <x:c r="B118" s="2" t="str">
        <x:f>IF(K118=1,INDEX('Heures'!$B$8:$B$127,MATCH(A118,'Heures'!$A$8:$A$127,0)),IF(L118&gt;0,INDEX('Factures'!$C$8:$C$131,MATCH(A118,'Factures'!$B$8:$B$131,0)),"n.a."))</x:f>
        <x:v>Orivelle Placement</x:v>
      </x:c>
      <x:c r="C118" s="2" t="str">
        <x:f>IF(D118="","Concordant","À traiter")</x:f>
        <x:v>Concordant</x:v>
      </x:c>
      <x:c r="D118" s="16" t="str">
        <x:f>IF(K118=0,"Mission inconnue. ",IF(K118&gt;1,"Relevé dupliqué. ",""))&amp;IF(L118=0,"Facture absente. ","")&amp;IF(U118&gt;0,"Données manquantes. ","")&amp;IF(AND(K118=1,O118&lt;&gt;"Oui"),"Heures non validées. ","")&amp;IF(P118&gt;0,"Pièce absente. ","")&amp;IF(T118&gt;0,"Doublon facture. ","")&amp;IF(AND(ISNUMBER(M118),L118&gt;0,M118&lt;&gt;Q118),"Écart heures. ","")&amp;IF(R118&gt;0,"Écart tarif. ","")&amp;IF(S118&gt;0,"Calcul facture. ","")&amp;IF(V118&gt;0,"Agence différente. ","")&amp;IF(ISNUMBER(G118),IF(ABS(G118)&gt;$B$4,"Écart montant. ",""),"")</x:f>
      </x:c>
      <x:c r="E118" s="15" t="n">
        <x:f>IF(AND(K118=1,ISNUMBER(M118),ISNUMBER(N118)),ROUND(M118*N118,2),"n.a.")</x:f>
        <x:v>487.5</x:v>
      </x:c>
      <x:c r="F118" s="15" t="n">
        <x:f>IF(L118=0,"n.a.",SUMIFS('Factures'!$F$8:$F$131,'Factures'!$B$8:$B$131,A118))</x:f>
        <x:v>487.5</x:v>
      </x:c>
      <x:c r="G118" s="15" t="n">
        <x:f>IF(AND(ISNUMBER(E118),ISNUMBER(F118)),ROUND(F118-E118,2),"n.a.")</x:f>
        <x:v>0</x:v>
      </x:c>
      <x:c r="H118" s="14" t="str">
        <x:v>Non démarré</x:v>
      </x:c>
      <x:c r="I118" s="14" t="str"/>
      <x:c r="J118" s="14" t="str"/>
      <x:c r="K118" s="2" t="n">
        <x:f>COUNTIFS('Heures'!$A$8:$A$127,A118)</x:f>
        <x:v>1</x:v>
      </x:c>
      <x:c r="L118" s="2" t="n">
        <x:f>COUNTIFS('Factures'!$B$8:$B$131,A118)</x:f>
        <x:v>1</x:v>
      </x:c>
      <x:c r="M118" s="10" t="n">
        <x:f>IF(AND(K118=1,COUNTIFS('Heures'!$A$8:$A$127,A118,'Heures'!$E$8:$E$127,"&gt;=0",'Heures'!$E$8:$E$127,"&lt;&gt;")=1),INDEX('Heures'!$E$8:$E$127,MATCH(A118,'Heures'!$A$8:$A$127,0)),"n.a.")</x:f>
        <x:v>7.5</x:v>
      </x:c>
      <x:c r="N118" s="10" t="n">
        <x:f>IF(AND(K118=1,COUNTIFS('Heures'!$A$8:$A$127,A118,'Heures'!$F$8:$F$127,"&gt;=0",'Heures'!$F$8:$F$127,"&lt;&gt;")=1),INDEX('Heures'!$F$8:$F$127,MATCH(A118,'Heures'!$A$8:$A$127,0)),"n.a.")</x:f>
        <x:v>65</x:v>
      </x:c>
      <x:c r="O118" s="2" t="str">
        <x:f>IF(K118=1,INDEX('Heures'!$G$8:$G$127,MATCH(A118,'Heures'!$A$8:$A$127,0)),"n.a.")</x:f>
        <x:v>Oui</x:v>
      </x:c>
      <x:c r="P118" s="2" t="n">
        <x:f>L118-COUNTIFS('Factures'!$B$8:$B$131,A118,'Factures'!$G$8:$G$131,"Oui")</x:f>
        <x:v>0</x:v>
      </x:c>
      <x:c r="Q118" s="10" t="n">
        <x:f>IF(L118=0,"n.a.",SUMIFS('Factures'!$D$8:$D$131,'Factures'!$B$8:$B$131,A118))</x:f>
        <x:v>7.5</x:v>
      </x:c>
      <x:c r="R118" s="2" t="n">
        <x:f>IF(ISNUMBER(N118),L118-COUNTIFS('Factures'!$B$8:$B$131,A118,'Factures'!$E$8:$E$131,N118),0)</x:f>
        <x:v>0</x:v>
      </x:c>
      <x:c r="S118" s="2" t="n">
        <x:f>SUMIFS('Factures'!$H$8:$H$131,'Factures'!$B$8:$B$131,A118)</x:f>
        <x:v>0</x:v>
      </x:c>
      <x:c r="T118" s="2" t="n">
        <x:f>SUMIFS('Factures'!$I$8:$I$131,'Factures'!$B$8:$B$131,A118)</x:f>
        <x:v>0</x:v>
      </x:c>
      <x:c r="U118" s="2" t="n">
        <x:f>IF(K118=1,IF(ISNUMBER(M118),0,1)+IF(ISNUMBER(N118),0,1),0)+SUMIFS('Factures'!$J$8:$J$131,'Factures'!$B$8:$B$131,A118)</x:f>
        <x:v>0</x:v>
      </x:c>
      <x:c r="V118" s="2" t="n">
        <x:f>IF(K118=1,L118-COUNTIFS('Factures'!$B$8:$B$131,A118,'Factures'!$C$8:$C$131,B118),0)</x:f>
        <x:v>0</x:v>
      </x:c>
      <x:c r="W118" s="2" t="str">
        <x:f>IF(K118=1,INDEX('Heures'!$H$8:$H$127,MATCH(A118,'Heures'!$A$8:$A$127,0)),IF(AND(K118=0,L118&gt;0),INDEX('Factures'!$K$8:$K$131,MATCH(A118,'Factures'!$B$8:$B$131,0)),"À vérifier"))</x:f>
        <x:v>Élise Chappuis</x:v>
      </x:c>
    </x:row>
    <x:row r="119" ht="48" customHeight="1">
      <x:c r="A119" s="2" t="str">
        <x:v>M112</x:v>
      </x:c>
      <x:c r="B119" s="2" t="str">
        <x:f>IF(K119=1,INDEX('Heures'!$B$8:$B$127,MATCH(A119,'Heures'!$A$8:$A$127,0)),IF(L119&gt;0,INDEX('Factures'!$C$8:$C$131,MATCH(A119,'Factures'!$B$8:$B$131,0)),"n.a."))</x:f>
        <x:v>Alpélia Intérim</x:v>
      </x:c>
      <x:c r="C119" s="2" t="str">
        <x:f>IF(D119="","Concordant","À traiter")</x:f>
        <x:v>Concordant</x:v>
      </x:c>
      <x:c r="D119" s="16" t="str">
        <x:f>IF(K119=0,"Mission inconnue. ",IF(K119&gt;1,"Relevé dupliqué. ",""))&amp;IF(L119=0,"Facture absente. ","")&amp;IF(U119&gt;0,"Données manquantes. ","")&amp;IF(AND(K119=1,O119&lt;&gt;"Oui"),"Heures non validées. ","")&amp;IF(P119&gt;0,"Pièce absente. ","")&amp;IF(T119&gt;0,"Doublon facture. ","")&amp;IF(AND(ISNUMBER(M119),L119&gt;0,M119&lt;&gt;Q119),"Écart heures. ","")&amp;IF(R119&gt;0,"Écart tarif. ","")&amp;IF(S119&gt;0,"Calcul facture. ","")&amp;IF(V119&gt;0,"Agence différente. ","")&amp;IF(ISNUMBER(G119),IF(ABS(G119)&gt;$B$4,"Écart montant. ",""),"")</x:f>
      </x:c>
      <x:c r="E119" s="15" t="n">
        <x:f>IF(AND(K119=1,ISNUMBER(M119),ISNUMBER(N119)),ROUND(M119*N119,2),"n.a.")</x:f>
        <x:v>560</x:v>
      </x:c>
      <x:c r="F119" s="15" t="n">
        <x:f>IF(L119=0,"n.a.",SUMIFS('Factures'!$F$8:$F$131,'Factures'!$B$8:$B$131,A119))</x:f>
        <x:v>560</x:v>
      </x:c>
      <x:c r="G119" s="15" t="n">
        <x:f>IF(AND(ISNUMBER(E119),ISNUMBER(F119)),ROUND(F119-E119,2),"n.a.")</x:f>
        <x:v>0</x:v>
      </x:c>
      <x:c r="H119" s="14" t="str">
        <x:v>Non démarré</x:v>
      </x:c>
      <x:c r="I119" s="14" t="str"/>
      <x:c r="J119" s="14" t="str"/>
      <x:c r="K119" s="2" t="n">
        <x:f>COUNTIFS('Heures'!$A$8:$A$127,A119)</x:f>
        <x:v>1</x:v>
      </x:c>
      <x:c r="L119" s="2" t="n">
        <x:f>COUNTIFS('Factures'!$B$8:$B$131,A119)</x:f>
        <x:v>1</x:v>
      </x:c>
      <x:c r="M119" s="10" t="n">
        <x:f>IF(AND(K119=1,COUNTIFS('Heures'!$A$8:$A$127,A119,'Heures'!$E$8:$E$127,"&gt;=0",'Heures'!$E$8:$E$127,"&lt;&gt;")=1),INDEX('Heures'!$E$8:$E$127,MATCH(A119,'Heures'!$A$8:$A$127,0)),"n.a.")</x:f>
        <x:v>8</x:v>
      </x:c>
      <x:c r="N119" s="10" t="n">
        <x:f>IF(AND(K119=1,COUNTIFS('Heures'!$A$8:$A$127,A119,'Heures'!$F$8:$F$127,"&gt;=0",'Heures'!$F$8:$F$127,"&lt;&gt;")=1),INDEX('Heures'!$F$8:$F$127,MATCH(A119,'Heures'!$A$8:$A$127,0)),"n.a.")</x:f>
        <x:v>70</x:v>
      </x:c>
      <x:c r="O119" s="2" t="str">
        <x:f>IF(K119=1,INDEX('Heures'!$G$8:$G$127,MATCH(A119,'Heures'!$A$8:$A$127,0)),"n.a.")</x:f>
        <x:v>Oui</x:v>
      </x:c>
      <x:c r="P119" s="2" t="n">
        <x:f>L119-COUNTIFS('Factures'!$B$8:$B$131,A119,'Factures'!$G$8:$G$131,"Oui")</x:f>
        <x:v>0</x:v>
      </x:c>
      <x:c r="Q119" s="10" t="n">
        <x:f>IF(L119=0,"n.a.",SUMIFS('Factures'!$D$8:$D$131,'Factures'!$B$8:$B$131,A119))</x:f>
        <x:v>8</x:v>
      </x:c>
      <x:c r="R119" s="2" t="n">
        <x:f>IF(ISNUMBER(N119),L119-COUNTIFS('Factures'!$B$8:$B$131,A119,'Factures'!$E$8:$E$131,N119),0)</x:f>
        <x:v>0</x:v>
      </x:c>
      <x:c r="S119" s="2" t="n">
        <x:f>SUMIFS('Factures'!$H$8:$H$131,'Factures'!$B$8:$B$131,A119)</x:f>
        <x:v>0</x:v>
      </x:c>
      <x:c r="T119" s="2" t="n">
        <x:f>SUMIFS('Factures'!$I$8:$I$131,'Factures'!$B$8:$B$131,A119)</x:f>
        <x:v>0</x:v>
      </x:c>
      <x:c r="U119" s="2" t="n">
        <x:f>IF(K119=1,IF(ISNUMBER(M119),0,1)+IF(ISNUMBER(N119),0,1),0)+SUMIFS('Factures'!$J$8:$J$131,'Factures'!$B$8:$B$131,A119)</x:f>
        <x:v>0</x:v>
      </x:c>
      <x:c r="V119" s="2" t="n">
        <x:f>IF(K119=1,L119-COUNTIFS('Factures'!$B$8:$B$131,A119,'Factures'!$C$8:$C$131,B119),0)</x:f>
        <x:v>0</x:v>
      </x:c>
      <x:c r="W119" s="2" t="str">
        <x:f>IF(K119=1,INDEX('Heures'!$H$8:$H$127,MATCH(A119,'Heures'!$A$8:$A$127,0)),IF(AND(K119=0,L119&gt;0),INDEX('Factures'!$K$8:$K$131,MATCH(A119,'Factures'!$B$8:$B$131,0)),"À vérifier"))</x:f>
        <x:v>Maxime Duval</x:v>
      </x:c>
    </x:row>
    <x:row r="120" ht="48" customHeight="1">
      <x:c r="A120" s="2" t="str">
        <x:v>M113</x:v>
      </x:c>
      <x:c r="B120" s="2" t="str">
        <x:f>IF(K120=1,INDEX('Heures'!$B$8:$B$127,MATCH(A120,'Heures'!$A$8:$A$127,0)),IF(L120&gt;0,INDEX('Factures'!$C$8:$C$131,MATCH(A120,'Factures'!$B$8:$B$131,0)),"n.a."))</x:f>
        <x:v>Lumévia Personnel</x:v>
      </x:c>
      <x:c r="C120" s="2" t="str">
        <x:f>IF(D120="","Concordant","À traiter")</x:f>
        <x:v>Concordant</x:v>
      </x:c>
      <x:c r="D120" s="16" t="str">
        <x:f>IF(K120=0,"Mission inconnue. ",IF(K120&gt;1,"Relevé dupliqué. ",""))&amp;IF(L120=0,"Facture absente. ","")&amp;IF(U120&gt;0,"Données manquantes. ","")&amp;IF(AND(K120=1,O120&lt;&gt;"Oui"),"Heures non validées. ","")&amp;IF(P120&gt;0,"Pièce absente. ","")&amp;IF(T120&gt;0,"Doublon facture. ","")&amp;IF(AND(ISNUMBER(M120),L120&gt;0,M120&lt;&gt;Q120),"Écart heures. ","")&amp;IF(R120&gt;0,"Écart tarif. ","")&amp;IF(S120&gt;0,"Calcul facture. ","")&amp;IF(V120&gt;0,"Agence différente. ","")&amp;IF(ISNUMBER(G120),IF(ABS(G120)&gt;$B$4,"Écart montant. ",""),"")</x:f>
      </x:c>
      <x:c r="E120" s="15" t="n">
        <x:f>IF(AND(K120=1,ISNUMBER(M120),ISNUMBER(N120)),ROUND(M120*N120,2),"n.a.")</x:f>
        <x:v>330</x:v>
      </x:c>
      <x:c r="F120" s="15" t="n">
        <x:f>IF(L120=0,"n.a.",SUMIFS('Factures'!$F$8:$F$131,'Factures'!$B$8:$B$131,A120))</x:f>
        <x:v>330</x:v>
      </x:c>
      <x:c r="G120" s="15" t="n">
        <x:f>IF(AND(ISNUMBER(E120),ISNUMBER(F120)),ROUND(F120-E120,2),"n.a.")</x:f>
        <x:v>0</x:v>
      </x:c>
      <x:c r="H120" s="14" t="str">
        <x:v>Non démarré</x:v>
      </x:c>
      <x:c r="I120" s="14" t="str"/>
      <x:c r="J120" s="14" t="str"/>
      <x:c r="K120" s="2" t="n">
        <x:f>COUNTIFS('Heures'!$A$8:$A$127,A120)</x:f>
        <x:v>1</x:v>
      </x:c>
      <x:c r="L120" s="2" t="n">
        <x:f>COUNTIFS('Factures'!$B$8:$B$131,A120)</x:f>
        <x:v>1</x:v>
      </x:c>
      <x:c r="M120" s="10" t="n">
        <x:f>IF(AND(K120=1,COUNTIFS('Heures'!$A$8:$A$127,A120,'Heures'!$E$8:$E$127,"&gt;=0",'Heures'!$E$8:$E$127,"&lt;&gt;")=1),INDEX('Heures'!$E$8:$E$127,MATCH(A120,'Heures'!$A$8:$A$127,0)),"n.a.")</x:f>
        <x:v>6</x:v>
      </x:c>
      <x:c r="N120" s="10" t="n">
        <x:f>IF(AND(K120=1,COUNTIFS('Heures'!$A$8:$A$127,A120,'Heures'!$F$8:$F$127,"&gt;=0",'Heures'!$F$8:$F$127,"&lt;&gt;")=1),INDEX('Heures'!$F$8:$F$127,MATCH(A120,'Heures'!$A$8:$A$127,0)),"n.a.")</x:f>
        <x:v>55</x:v>
      </x:c>
      <x:c r="O120" s="2" t="str">
        <x:f>IF(K120=1,INDEX('Heures'!$G$8:$G$127,MATCH(A120,'Heures'!$A$8:$A$127,0)),"n.a.")</x:f>
        <x:v>Oui</x:v>
      </x:c>
      <x:c r="P120" s="2" t="n">
        <x:f>L120-COUNTIFS('Factures'!$B$8:$B$131,A120,'Factures'!$G$8:$G$131,"Oui")</x:f>
        <x:v>0</x:v>
      </x:c>
      <x:c r="Q120" s="10" t="n">
        <x:f>IF(L120=0,"n.a.",SUMIFS('Factures'!$D$8:$D$131,'Factures'!$B$8:$B$131,A120))</x:f>
        <x:v>6</x:v>
      </x:c>
      <x:c r="R120" s="2" t="n">
        <x:f>IF(ISNUMBER(N120),L120-COUNTIFS('Factures'!$B$8:$B$131,A120,'Factures'!$E$8:$E$131,N120),0)</x:f>
        <x:v>0</x:v>
      </x:c>
      <x:c r="S120" s="2" t="n">
        <x:f>SUMIFS('Factures'!$H$8:$H$131,'Factures'!$B$8:$B$131,A120)</x:f>
        <x:v>0</x:v>
      </x:c>
      <x:c r="T120" s="2" t="n">
        <x:f>SUMIFS('Factures'!$I$8:$I$131,'Factures'!$B$8:$B$131,A120)</x:f>
        <x:v>0</x:v>
      </x:c>
      <x:c r="U120" s="2" t="n">
        <x:f>IF(K120=1,IF(ISNUMBER(M120),0,1)+IF(ISNUMBER(N120),0,1),0)+SUMIFS('Factures'!$J$8:$J$131,'Factures'!$B$8:$B$131,A120)</x:f>
        <x:v>0</x:v>
      </x:c>
      <x:c r="V120" s="2" t="n">
        <x:f>IF(K120=1,L120-COUNTIFS('Factures'!$B$8:$B$131,A120,'Factures'!$C$8:$C$131,B120),0)</x:f>
        <x:v>0</x:v>
      </x:c>
      <x:c r="W120" s="2" t="str">
        <x:f>IF(K120=1,INDEX('Heures'!$H$8:$H$127,MATCH(A120,'Heures'!$A$8:$A$127,0)),IF(AND(K120=0,L120&gt;0),INDEX('Factures'!$K$8:$K$131,MATCH(A120,'Factures'!$B$8:$B$131,0)),"À vérifier"))</x:f>
        <x:v>Nora Pelletier</x:v>
      </x:c>
    </x:row>
    <x:row r="121" ht="48" customHeight="1">
      <x:c r="A121" s="2" t="str">
        <x:v>M114</x:v>
      </x:c>
      <x:c r="B121" s="2" t="str">
        <x:f>IF(K121=1,INDEX('Heures'!$B$8:$B$127,MATCH(A121,'Heures'!$A$8:$A$127,0)),IF(L121&gt;0,INDEX('Factures'!$C$8:$C$131,MATCH(A121,'Factures'!$B$8:$B$131,0)),"n.a."))</x:f>
        <x:v>Orivelle Placement</x:v>
      </x:c>
      <x:c r="C121" s="2" t="str">
        <x:f>IF(D121="","Concordant","À traiter")</x:f>
        <x:v>Concordant</x:v>
      </x:c>
      <x:c r="D121" s="16" t="str">
        <x:f>IF(K121=0,"Mission inconnue. ",IF(K121&gt;1,"Relevé dupliqué. ",""))&amp;IF(L121=0,"Facture absente. ","")&amp;IF(U121&gt;0,"Données manquantes. ","")&amp;IF(AND(K121=1,O121&lt;&gt;"Oui"),"Heures non validées. ","")&amp;IF(P121&gt;0,"Pièce absente. ","")&amp;IF(T121&gt;0,"Doublon facture. ","")&amp;IF(AND(ISNUMBER(M121),L121&gt;0,M121&lt;&gt;Q121),"Écart heures. ","")&amp;IF(R121&gt;0,"Écart tarif. ","")&amp;IF(S121&gt;0,"Calcul facture. ","")&amp;IF(V121&gt;0,"Agence différente. ","")&amp;IF(ISNUMBER(G121),IF(ABS(G121)&gt;$B$4,"Écart montant. ",""),"")</x:f>
      </x:c>
      <x:c r="E121" s="15" t="n">
        <x:f>IF(AND(K121=1,ISNUMBER(M121),ISNUMBER(N121)),ROUND(M121*N121,2),"n.a.")</x:f>
        <x:v>540</x:v>
      </x:c>
      <x:c r="F121" s="15" t="n">
        <x:f>IF(L121=0,"n.a.",SUMIFS('Factures'!$F$8:$F$131,'Factures'!$B$8:$B$131,A121))</x:f>
        <x:v>540</x:v>
      </x:c>
      <x:c r="G121" s="15" t="n">
        <x:f>IF(AND(ISNUMBER(E121),ISNUMBER(F121)),ROUND(F121-E121,2),"n.a.")</x:f>
        <x:v>0</x:v>
      </x:c>
      <x:c r="H121" s="14" t="str">
        <x:v>Non démarré</x:v>
      </x:c>
      <x:c r="I121" s="14" t="str"/>
      <x:c r="J121" s="14" t="str"/>
      <x:c r="K121" s="2" t="n">
        <x:f>COUNTIFS('Heures'!$A$8:$A$127,A121)</x:f>
        <x:v>1</x:v>
      </x:c>
      <x:c r="L121" s="2" t="n">
        <x:f>COUNTIFS('Factures'!$B$8:$B$131,A121)</x:f>
        <x:v>1</x:v>
      </x:c>
      <x:c r="M121" s="10" t="n">
        <x:f>IF(AND(K121=1,COUNTIFS('Heures'!$A$8:$A$127,A121,'Heures'!$E$8:$E$127,"&gt;=0",'Heures'!$E$8:$E$127,"&lt;&gt;")=1),INDEX('Heures'!$E$8:$E$127,MATCH(A121,'Heures'!$A$8:$A$127,0)),"n.a.")</x:f>
        <x:v>9</x:v>
      </x:c>
      <x:c r="N121" s="10" t="n">
        <x:f>IF(AND(K121=1,COUNTIFS('Heures'!$A$8:$A$127,A121,'Heures'!$F$8:$F$127,"&gt;=0",'Heures'!$F$8:$F$127,"&lt;&gt;")=1),INDEX('Heures'!$F$8:$F$127,MATCH(A121,'Heures'!$A$8:$A$127,0)),"n.a.")</x:f>
        <x:v>60</x:v>
      </x:c>
      <x:c r="O121" s="2" t="str">
        <x:f>IF(K121=1,INDEX('Heures'!$G$8:$G$127,MATCH(A121,'Heures'!$A$8:$A$127,0)),"n.a.")</x:f>
        <x:v>Oui</x:v>
      </x:c>
      <x:c r="P121" s="2" t="n">
        <x:f>L121-COUNTIFS('Factures'!$B$8:$B$131,A121,'Factures'!$G$8:$G$131,"Oui")</x:f>
        <x:v>0</x:v>
      </x:c>
      <x:c r="Q121" s="10" t="n">
        <x:f>IF(L121=0,"n.a.",SUMIFS('Factures'!$D$8:$D$131,'Factures'!$B$8:$B$131,A121))</x:f>
        <x:v>9</x:v>
      </x:c>
      <x:c r="R121" s="2" t="n">
        <x:f>IF(ISNUMBER(N121),L121-COUNTIFS('Factures'!$B$8:$B$131,A121,'Factures'!$E$8:$E$131,N121),0)</x:f>
        <x:v>0</x:v>
      </x:c>
      <x:c r="S121" s="2" t="n">
        <x:f>SUMIFS('Factures'!$H$8:$H$131,'Factures'!$B$8:$B$131,A121)</x:f>
        <x:v>0</x:v>
      </x:c>
      <x:c r="T121" s="2" t="n">
        <x:f>SUMIFS('Factures'!$I$8:$I$131,'Factures'!$B$8:$B$131,A121)</x:f>
        <x:v>0</x:v>
      </x:c>
      <x:c r="U121" s="2" t="n">
        <x:f>IF(K121=1,IF(ISNUMBER(M121),0,1)+IF(ISNUMBER(N121),0,1),0)+SUMIFS('Factures'!$J$8:$J$131,'Factures'!$B$8:$B$131,A121)</x:f>
        <x:v>0</x:v>
      </x:c>
      <x:c r="V121" s="2" t="n">
        <x:f>IF(K121=1,L121-COUNTIFS('Factures'!$B$8:$B$131,A121,'Factures'!$C$8:$C$131,B121),0)</x:f>
        <x:v>0</x:v>
      </x:c>
      <x:c r="W121" s="2" t="str">
        <x:f>IF(K121=1,INDEX('Heures'!$H$8:$H$127,MATCH(A121,'Heures'!$A$8:$A$127,0)),IF(AND(K121=0,L121&gt;0),INDEX('Factures'!$K$8:$K$131,MATCH(A121,'Factures'!$B$8:$B$131,0)),"À vérifier"))</x:f>
        <x:v>Victor Chevalier</x:v>
      </x:c>
    </x:row>
    <x:row r="122" ht="48" customHeight="1">
      <x:c r="A122" s="2" t="str">
        <x:v>M115</x:v>
      </x:c>
      <x:c r="B122" s="2" t="str">
        <x:f>IF(K122=1,INDEX('Heures'!$B$8:$B$127,MATCH(A122,'Heures'!$A$8:$A$127,0)),IF(L122&gt;0,INDEX('Factures'!$C$8:$C$131,MATCH(A122,'Factures'!$B$8:$B$131,0)),"n.a."))</x:f>
        <x:v>Alpélia Intérim</x:v>
      </x:c>
      <x:c r="C122" s="2" t="str">
        <x:f>IF(D122="","Concordant","À traiter")</x:f>
        <x:v>Concordant</x:v>
      </x:c>
      <x:c r="D122" s="16" t="str">
        <x:f>IF(K122=0,"Mission inconnue. ",IF(K122&gt;1,"Relevé dupliqué. ",""))&amp;IF(L122=0,"Facture absente. ","")&amp;IF(U122&gt;0,"Données manquantes. ","")&amp;IF(AND(K122=1,O122&lt;&gt;"Oui"),"Heures non validées. ","")&amp;IF(P122&gt;0,"Pièce absente. ","")&amp;IF(T122&gt;0,"Doublon facture. ","")&amp;IF(AND(ISNUMBER(M122),L122&gt;0,M122&lt;&gt;Q122),"Écart heures. ","")&amp;IF(R122&gt;0,"Écart tarif. ","")&amp;IF(S122&gt;0,"Calcul facture. ","")&amp;IF(V122&gt;0,"Agence différente. ","")&amp;IF(ISNUMBER(G122),IF(ABS(G122)&gt;$B$4,"Écart montant. ",""),"")</x:f>
      </x:c>
      <x:c r="E122" s="15" t="n">
        <x:f>IF(AND(K122=1,ISNUMBER(M122),ISNUMBER(N122)),ROUND(M122*N122,2),"n.a.")</x:f>
        <x:v>650</x:v>
      </x:c>
      <x:c r="F122" s="15" t="n">
        <x:f>IF(L122=0,"n.a.",SUMIFS('Factures'!$F$8:$F$131,'Factures'!$B$8:$B$131,A122))</x:f>
        <x:v>650</x:v>
      </x:c>
      <x:c r="G122" s="15" t="n">
        <x:f>IF(AND(ISNUMBER(E122),ISNUMBER(F122)),ROUND(F122-E122,2),"n.a.")</x:f>
        <x:v>0</x:v>
      </x:c>
      <x:c r="H122" s="14" t="str">
        <x:v>Non démarré</x:v>
      </x:c>
      <x:c r="I122" s="14" t="str"/>
      <x:c r="J122" s="14" t="str"/>
      <x:c r="K122" s="2" t="n">
        <x:f>COUNTIFS('Heures'!$A$8:$A$127,A122)</x:f>
        <x:v>1</x:v>
      </x:c>
      <x:c r="L122" s="2" t="n">
        <x:f>COUNTIFS('Factures'!$B$8:$B$131,A122)</x:f>
        <x:v>1</x:v>
      </x:c>
      <x:c r="M122" s="10" t="n">
        <x:f>IF(AND(K122=1,COUNTIFS('Heures'!$A$8:$A$127,A122,'Heures'!$E$8:$E$127,"&gt;=0",'Heures'!$E$8:$E$127,"&lt;&gt;")=1),INDEX('Heures'!$E$8:$E$127,MATCH(A122,'Heures'!$A$8:$A$127,0)),"n.a.")</x:f>
        <x:v>10</x:v>
      </x:c>
      <x:c r="N122" s="10" t="n">
        <x:f>IF(AND(K122=1,COUNTIFS('Heures'!$A$8:$A$127,A122,'Heures'!$F$8:$F$127,"&gt;=0",'Heures'!$F$8:$F$127,"&lt;&gt;")=1),INDEX('Heures'!$F$8:$F$127,MATCH(A122,'Heures'!$A$8:$A$127,0)),"n.a.")</x:f>
        <x:v>65</x:v>
      </x:c>
      <x:c r="O122" s="2" t="str">
        <x:f>IF(K122=1,INDEX('Heures'!$G$8:$G$127,MATCH(A122,'Heures'!$A$8:$A$127,0)),"n.a.")</x:f>
        <x:v>Oui</x:v>
      </x:c>
      <x:c r="P122" s="2" t="n">
        <x:f>L122-COUNTIFS('Factures'!$B$8:$B$131,A122,'Factures'!$G$8:$G$131,"Oui")</x:f>
        <x:v>0</x:v>
      </x:c>
      <x:c r="Q122" s="10" t="n">
        <x:f>IF(L122=0,"n.a.",SUMIFS('Factures'!$D$8:$D$131,'Factures'!$B$8:$B$131,A122))</x:f>
        <x:v>10</x:v>
      </x:c>
      <x:c r="R122" s="2" t="n">
        <x:f>IF(ISNUMBER(N122),L122-COUNTIFS('Factures'!$B$8:$B$131,A122,'Factures'!$E$8:$E$131,N122),0)</x:f>
        <x:v>0</x:v>
      </x:c>
      <x:c r="S122" s="2" t="n">
        <x:f>SUMIFS('Factures'!$H$8:$H$131,'Factures'!$B$8:$B$131,A122)</x:f>
        <x:v>0</x:v>
      </x:c>
      <x:c r="T122" s="2" t="n">
        <x:f>SUMIFS('Factures'!$I$8:$I$131,'Factures'!$B$8:$B$131,A122)</x:f>
        <x:v>0</x:v>
      </x:c>
      <x:c r="U122" s="2" t="n">
        <x:f>IF(K122=1,IF(ISNUMBER(M122),0,1)+IF(ISNUMBER(N122),0,1),0)+SUMIFS('Factures'!$J$8:$J$131,'Factures'!$B$8:$B$131,A122)</x:f>
        <x:v>0</x:v>
      </x:c>
      <x:c r="V122" s="2" t="n">
        <x:f>IF(K122=1,L122-COUNTIFS('Factures'!$B$8:$B$131,A122,'Factures'!$C$8:$C$131,B122),0)</x:f>
        <x:v>0</x:v>
      </x:c>
      <x:c r="W122" s="2" t="str">
        <x:f>IF(K122=1,INDEX('Heures'!$H$8:$H$127,MATCH(A122,'Heures'!$A$8:$A$127,0)),IF(AND(K122=0,L122&gt;0),INDEX('Factures'!$K$8:$K$131,MATCH(A122,'Factures'!$B$8:$B$131,0)),"À vérifier"))</x:f>
        <x:v>Louise Gauthier</x:v>
      </x:c>
    </x:row>
    <x:row r="123" ht="48" customHeight="1">
      <x:c r="A123" s="2" t="str">
        <x:v>M116</x:v>
      </x:c>
      <x:c r="B123" s="2" t="str">
        <x:f>IF(K123=1,INDEX('Heures'!$B$8:$B$127,MATCH(A123,'Heures'!$A$8:$A$127,0)),IF(L123&gt;0,INDEX('Factures'!$C$8:$C$131,MATCH(A123,'Factures'!$B$8:$B$131,0)),"n.a."))</x:f>
        <x:v>Lumévia Personnel</x:v>
      </x:c>
      <x:c r="C123" s="2" t="str">
        <x:f>IF(D123="","Concordant","À traiter")</x:f>
        <x:v>Concordant</x:v>
      </x:c>
      <x:c r="D123" s="16" t="str">
        <x:f>IF(K123=0,"Mission inconnue. ",IF(K123&gt;1,"Relevé dupliqué. ",""))&amp;IF(L123=0,"Facture absente. ","")&amp;IF(U123&gt;0,"Données manquantes. ","")&amp;IF(AND(K123=1,O123&lt;&gt;"Oui"),"Heures non validées. ","")&amp;IF(P123&gt;0,"Pièce absente. ","")&amp;IF(T123&gt;0,"Doublon facture. ","")&amp;IF(AND(ISNUMBER(M123),L123&gt;0,M123&lt;&gt;Q123),"Écart heures. ","")&amp;IF(R123&gt;0,"Écart tarif. ","")&amp;IF(S123&gt;0,"Calcul facture. ","")&amp;IF(V123&gt;0,"Agence différente. ","")&amp;IF(ISNUMBER(G123),IF(ABS(G123)&gt;$B$4,"Écart montant. ",""),"")</x:f>
      </x:c>
      <x:c r="E123" s="15" t="n">
        <x:f>IF(AND(K123=1,ISNUMBER(M123),ISNUMBER(N123)),ROUND(M123*N123,2),"n.a.")</x:f>
        <x:v>525</x:v>
      </x:c>
      <x:c r="F123" s="15" t="n">
        <x:f>IF(L123=0,"n.a.",SUMIFS('Factures'!$F$8:$F$131,'Factures'!$B$8:$B$131,A123))</x:f>
        <x:v>525</x:v>
      </x:c>
      <x:c r="G123" s="15" t="n">
        <x:f>IF(AND(ISNUMBER(E123),ISNUMBER(F123)),ROUND(F123-E123,2),"n.a.")</x:f>
        <x:v>0</x:v>
      </x:c>
      <x:c r="H123" s="14" t="str">
        <x:v>Non démarré</x:v>
      </x:c>
      <x:c r="I123" s="14" t="str"/>
      <x:c r="J123" s="14" t="str"/>
      <x:c r="K123" s="2" t="n">
        <x:f>COUNTIFS('Heures'!$A$8:$A$127,A123)</x:f>
        <x:v>1</x:v>
      </x:c>
      <x:c r="L123" s="2" t="n">
        <x:f>COUNTIFS('Factures'!$B$8:$B$131,A123)</x:f>
        <x:v>1</x:v>
      </x:c>
      <x:c r="M123" s="10" t="n">
        <x:f>IF(AND(K123=1,COUNTIFS('Heures'!$A$8:$A$127,A123,'Heures'!$E$8:$E$127,"&gt;=0",'Heures'!$E$8:$E$127,"&lt;&gt;")=1),INDEX('Heures'!$E$8:$E$127,MATCH(A123,'Heures'!$A$8:$A$127,0)),"n.a.")</x:f>
        <x:v>7.5</x:v>
      </x:c>
      <x:c r="N123" s="10" t="n">
        <x:f>IF(AND(K123=1,COUNTIFS('Heures'!$A$8:$A$127,A123,'Heures'!$F$8:$F$127,"&gt;=0",'Heures'!$F$8:$F$127,"&lt;&gt;")=1),INDEX('Heures'!$F$8:$F$127,MATCH(A123,'Heures'!$A$8:$A$127,0)),"n.a.")</x:f>
        <x:v>70</x:v>
      </x:c>
      <x:c r="O123" s="2" t="str">
        <x:f>IF(K123=1,INDEX('Heures'!$G$8:$G$127,MATCH(A123,'Heures'!$A$8:$A$127,0)),"n.a.")</x:f>
        <x:v>Oui</x:v>
      </x:c>
      <x:c r="P123" s="2" t="n">
        <x:f>L123-COUNTIFS('Factures'!$B$8:$B$131,A123,'Factures'!$G$8:$G$131,"Oui")</x:f>
        <x:v>0</x:v>
      </x:c>
      <x:c r="Q123" s="10" t="n">
        <x:f>IF(L123=0,"n.a.",SUMIFS('Factures'!$D$8:$D$131,'Factures'!$B$8:$B$131,A123))</x:f>
        <x:v>7.5</x:v>
      </x:c>
      <x:c r="R123" s="2" t="n">
        <x:f>IF(ISNUMBER(N123),L123-COUNTIFS('Factures'!$B$8:$B$131,A123,'Factures'!$E$8:$E$131,N123),0)</x:f>
        <x:v>0</x:v>
      </x:c>
      <x:c r="S123" s="2" t="n">
        <x:f>SUMIFS('Factures'!$H$8:$H$131,'Factures'!$B$8:$B$131,A123)</x:f>
        <x:v>0</x:v>
      </x:c>
      <x:c r="T123" s="2" t="n">
        <x:f>SUMIFS('Factures'!$I$8:$I$131,'Factures'!$B$8:$B$131,A123)</x:f>
        <x:v>0</x:v>
      </x:c>
      <x:c r="U123" s="2" t="n">
        <x:f>IF(K123=1,IF(ISNUMBER(M123),0,1)+IF(ISNUMBER(N123),0,1),0)+SUMIFS('Factures'!$J$8:$J$131,'Factures'!$B$8:$B$131,A123)</x:f>
        <x:v>0</x:v>
      </x:c>
      <x:c r="V123" s="2" t="n">
        <x:f>IF(K123=1,L123-COUNTIFS('Factures'!$B$8:$B$131,A123,'Factures'!$C$8:$C$131,B123),0)</x:f>
        <x:v>0</x:v>
      </x:c>
      <x:c r="W123" s="2" t="str">
        <x:f>IF(K123=1,INDEX('Heures'!$H$8:$H$127,MATCH(A123,'Heures'!$A$8:$A$127,0)),IF(AND(K123=0,L123&gt;0),INDEX('Factures'!$K$8:$K$131,MATCH(A123,'Factures'!$B$8:$B$131,0)),"À vérifier"))</x:f>
        <x:v>Alexandre Colin</x:v>
      </x:c>
    </x:row>
    <x:row r="124" ht="48" customHeight="1">
      <x:c r="A124" s="2" t="str">
        <x:v>M117</x:v>
      </x:c>
      <x:c r="B124" s="2" t="str">
        <x:f>IF(K124=1,INDEX('Heures'!$B$8:$B$127,MATCH(A124,'Heures'!$A$8:$A$127,0)),IF(L124&gt;0,INDEX('Factures'!$C$8:$C$131,MATCH(A124,'Factures'!$B$8:$B$131,0)),"n.a."))</x:f>
        <x:v>Orivelle Placement</x:v>
      </x:c>
      <x:c r="C124" s="2" t="str">
        <x:f>IF(D124="","Concordant","À traiter")</x:f>
        <x:v>Concordant</x:v>
      </x:c>
      <x:c r="D124" s="16" t="str">
        <x:f>IF(K124=0,"Mission inconnue. ",IF(K124&gt;1,"Relevé dupliqué. ",""))&amp;IF(L124=0,"Facture absente. ","")&amp;IF(U124&gt;0,"Données manquantes. ","")&amp;IF(AND(K124=1,O124&lt;&gt;"Oui"),"Heures non validées. ","")&amp;IF(P124&gt;0,"Pièce absente. ","")&amp;IF(T124&gt;0,"Doublon facture. ","")&amp;IF(AND(ISNUMBER(M124),L124&gt;0,M124&lt;&gt;Q124),"Écart heures. ","")&amp;IF(R124&gt;0,"Écart tarif. ","")&amp;IF(S124&gt;0,"Calcul facture. ","")&amp;IF(V124&gt;0,"Agence différente. ","")&amp;IF(ISNUMBER(G124),IF(ABS(G124)&gt;$B$4,"Écart montant. ",""),"")</x:f>
      </x:c>
      <x:c r="E124" s="15" t="n">
        <x:f>IF(AND(K124=1,ISNUMBER(M124),ISNUMBER(N124)),ROUND(M124*N124,2),"n.a.")</x:f>
        <x:v>440</x:v>
      </x:c>
      <x:c r="F124" s="15" t="n">
        <x:f>IF(L124=0,"n.a.",SUMIFS('Factures'!$F$8:$F$131,'Factures'!$B$8:$B$131,A124))</x:f>
        <x:v>440</x:v>
      </x:c>
      <x:c r="G124" s="15" t="n">
        <x:f>IF(AND(ISNUMBER(E124),ISNUMBER(F124)),ROUND(F124-E124,2),"n.a.")</x:f>
        <x:v>0</x:v>
      </x:c>
      <x:c r="H124" s="14" t="str">
        <x:v>Non démarré</x:v>
      </x:c>
      <x:c r="I124" s="14" t="str"/>
      <x:c r="J124" s="14" t="str"/>
      <x:c r="K124" s="2" t="n">
        <x:f>COUNTIFS('Heures'!$A$8:$A$127,A124)</x:f>
        <x:v>1</x:v>
      </x:c>
      <x:c r="L124" s="2" t="n">
        <x:f>COUNTIFS('Factures'!$B$8:$B$131,A124)</x:f>
        <x:v>1</x:v>
      </x:c>
      <x:c r="M124" s="10" t="n">
        <x:f>IF(AND(K124=1,COUNTIFS('Heures'!$A$8:$A$127,A124,'Heures'!$E$8:$E$127,"&gt;=0",'Heures'!$E$8:$E$127,"&lt;&gt;")=1),INDEX('Heures'!$E$8:$E$127,MATCH(A124,'Heures'!$A$8:$A$127,0)),"n.a.")</x:f>
        <x:v>8</x:v>
      </x:c>
      <x:c r="N124" s="10" t="n">
        <x:f>IF(AND(K124=1,COUNTIFS('Heures'!$A$8:$A$127,A124,'Heures'!$F$8:$F$127,"&gt;=0",'Heures'!$F$8:$F$127,"&lt;&gt;")=1),INDEX('Heures'!$F$8:$F$127,MATCH(A124,'Heures'!$A$8:$A$127,0)),"n.a.")</x:f>
        <x:v>55</x:v>
      </x:c>
      <x:c r="O124" s="2" t="str">
        <x:f>IF(K124=1,INDEX('Heures'!$G$8:$G$127,MATCH(A124,'Heures'!$A$8:$A$127,0)),"n.a.")</x:f>
        <x:v>Oui</x:v>
      </x:c>
      <x:c r="P124" s="2" t="n">
        <x:f>L124-COUNTIFS('Factures'!$B$8:$B$131,A124,'Factures'!$G$8:$G$131,"Oui")</x:f>
        <x:v>0</x:v>
      </x:c>
      <x:c r="Q124" s="10" t="n">
        <x:f>IF(L124=0,"n.a.",SUMIFS('Factures'!$D$8:$D$131,'Factures'!$B$8:$B$131,A124))</x:f>
        <x:v>8</x:v>
      </x:c>
      <x:c r="R124" s="2" t="n">
        <x:f>IF(ISNUMBER(N124),L124-COUNTIFS('Factures'!$B$8:$B$131,A124,'Factures'!$E$8:$E$131,N124),0)</x:f>
        <x:v>0</x:v>
      </x:c>
      <x:c r="S124" s="2" t="n">
        <x:f>SUMIFS('Factures'!$H$8:$H$131,'Factures'!$B$8:$B$131,A124)</x:f>
        <x:v>0</x:v>
      </x:c>
      <x:c r="T124" s="2" t="n">
        <x:f>SUMIFS('Factures'!$I$8:$I$131,'Factures'!$B$8:$B$131,A124)</x:f>
        <x:v>0</x:v>
      </x:c>
      <x:c r="U124" s="2" t="n">
        <x:f>IF(K124=1,IF(ISNUMBER(M124),0,1)+IF(ISNUMBER(N124),0,1),0)+SUMIFS('Factures'!$J$8:$J$131,'Factures'!$B$8:$B$131,A124)</x:f>
        <x:v>0</x:v>
      </x:c>
      <x:c r="V124" s="2" t="n">
        <x:f>IF(K124=1,L124-COUNTIFS('Factures'!$B$8:$B$131,A124,'Factures'!$C$8:$C$131,B124),0)</x:f>
        <x:v>0</x:v>
      </x:c>
      <x:c r="W124" s="2" t="str">
        <x:f>IF(K124=1,INDEX('Heures'!$H$8:$H$127,MATCH(A124,'Heures'!$A$8:$A$127,0)),IF(AND(K124=0,L124&gt;0),INDEX('Factures'!$K$8:$K$131,MATCH(A124,'Factures'!$B$8:$B$131,0)),"À vérifier"))</x:f>
        <x:v>Zoé Bernard</x:v>
      </x:c>
    </x:row>
    <x:row r="125" ht="48" customHeight="1">
      <x:c r="A125" s="2" t="str">
        <x:v>M118</x:v>
      </x:c>
      <x:c r="B125" s="2" t="str">
        <x:f>IF(K125=1,INDEX('Heures'!$B$8:$B$127,MATCH(A125,'Heures'!$A$8:$A$127,0)),IF(L125&gt;0,INDEX('Factures'!$C$8:$C$131,MATCH(A125,'Factures'!$B$8:$B$131,0)),"n.a."))</x:f>
        <x:v>Alpélia Intérim</x:v>
      </x:c>
      <x:c r="C125" s="2" t="str">
        <x:f>IF(D125="","Concordant","À traiter")</x:f>
        <x:v>Concordant</x:v>
      </x:c>
      <x:c r="D125" s="16" t="str">
        <x:f>IF(K125=0,"Mission inconnue. ",IF(K125&gt;1,"Relevé dupliqué. ",""))&amp;IF(L125=0,"Facture absente. ","")&amp;IF(U125&gt;0,"Données manquantes. ","")&amp;IF(AND(K125=1,O125&lt;&gt;"Oui"),"Heures non validées. ","")&amp;IF(P125&gt;0,"Pièce absente. ","")&amp;IF(T125&gt;0,"Doublon facture. ","")&amp;IF(AND(ISNUMBER(M125),L125&gt;0,M125&lt;&gt;Q125),"Écart heures. ","")&amp;IF(R125&gt;0,"Écart tarif. ","")&amp;IF(S125&gt;0,"Calcul facture. ","")&amp;IF(V125&gt;0,"Agence différente. ","")&amp;IF(ISNUMBER(G125),IF(ABS(G125)&gt;$B$4,"Écart montant. ",""),"")</x:f>
      </x:c>
      <x:c r="E125" s="15" t="n">
        <x:f>IF(AND(K125=1,ISNUMBER(M125),ISNUMBER(N125)),ROUND(M125*N125,2),"n.a.")</x:f>
        <x:v>360</x:v>
      </x:c>
      <x:c r="F125" s="15" t="n">
        <x:f>IF(L125=0,"n.a.",SUMIFS('Factures'!$F$8:$F$131,'Factures'!$B$8:$B$131,A125))</x:f>
        <x:v>360</x:v>
      </x:c>
      <x:c r="G125" s="15" t="n">
        <x:f>IF(AND(ISNUMBER(E125),ISNUMBER(F125)),ROUND(F125-E125,2),"n.a.")</x:f>
        <x:v>0</x:v>
      </x:c>
      <x:c r="H125" s="14" t="str">
        <x:v>Non démarré</x:v>
      </x:c>
      <x:c r="I125" s="14" t="str"/>
      <x:c r="J125" s="14" t="str"/>
      <x:c r="K125" s="2" t="n">
        <x:f>COUNTIFS('Heures'!$A$8:$A$127,A125)</x:f>
        <x:v>1</x:v>
      </x:c>
      <x:c r="L125" s="2" t="n">
        <x:f>COUNTIFS('Factures'!$B$8:$B$131,A125)</x:f>
        <x:v>1</x:v>
      </x:c>
      <x:c r="M125" s="10" t="n">
        <x:f>IF(AND(K125=1,COUNTIFS('Heures'!$A$8:$A$127,A125,'Heures'!$E$8:$E$127,"&gt;=0",'Heures'!$E$8:$E$127,"&lt;&gt;")=1),INDEX('Heures'!$E$8:$E$127,MATCH(A125,'Heures'!$A$8:$A$127,0)),"n.a.")</x:f>
        <x:v>6</x:v>
      </x:c>
      <x:c r="N125" s="10" t="n">
        <x:f>IF(AND(K125=1,COUNTIFS('Heures'!$A$8:$A$127,A125,'Heures'!$F$8:$F$127,"&gt;=0",'Heures'!$F$8:$F$127,"&lt;&gt;")=1),INDEX('Heures'!$F$8:$F$127,MATCH(A125,'Heures'!$A$8:$A$127,0)),"n.a.")</x:f>
        <x:v>60</x:v>
      </x:c>
      <x:c r="O125" s="2" t="str">
        <x:f>IF(K125=1,INDEX('Heures'!$G$8:$G$127,MATCH(A125,'Heures'!$A$8:$A$127,0)),"n.a.")</x:f>
        <x:v>Oui</x:v>
      </x:c>
      <x:c r="P125" s="2" t="n">
        <x:f>L125-COUNTIFS('Factures'!$B$8:$B$131,A125,'Factures'!$G$8:$G$131,"Oui")</x:f>
        <x:v>0</x:v>
      </x:c>
      <x:c r="Q125" s="10" t="n">
        <x:f>IF(L125=0,"n.a.",SUMIFS('Factures'!$D$8:$D$131,'Factures'!$B$8:$B$131,A125))</x:f>
        <x:v>6</x:v>
      </x:c>
      <x:c r="R125" s="2" t="n">
        <x:f>IF(ISNUMBER(N125),L125-COUNTIFS('Factures'!$B$8:$B$131,A125,'Factures'!$E$8:$E$131,N125),0)</x:f>
        <x:v>0</x:v>
      </x:c>
      <x:c r="S125" s="2" t="n">
        <x:f>SUMIFS('Factures'!$H$8:$H$131,'Factures'!$B$8:$B$131,A125)</x:f>
        <x:v>0</x:v>
      </x:c>
      <x:c r="T125" s="2" t="n">
        <x:f>SUMIFS('Factures'!$I$8:$I$131,'Factures'!$B$8:$B$131,A125)</x:f>
        <x:v>0</x:v>
      </x:c>
      <x:c r="U125" s="2" t="n">
        <x:f>IF(K125=1,IF(ISNUMBER(M125),0,1)+IF(ISNUMBER(N125),0,1),0)+SUMIFS('Factures'!$J$8:$J$131,'Factures'!$B$8:$B$131,A125)</x:f>
        <x:v>0</x:v>
      </x:c>
      <x:c r="V125" s="2" t="n">
        <x:f>IF(K125=1,L125-COUNTIFS('Factures'!$B$8:$B$131,A125,'Factures'!$C$8:$C$131,B125),0)</x:f>
        <x:v>0</x:v>
      </x:c>
      <x:c r="W125" s="2" t="str">
        <x:f>IF(K125=1,INDEX('Heures'!$H$8:$H$127,MATCH(A125,'Heures'!$A$8:$A$127,0)),IF(AND(K125=0,L125&gt;0),INDEX('Factures'!$K$8:$K$131,MATCH(A125,'Factures'!$B$8:$B$131,0)),"À vérifier"))</x:f>
        <x:v>Raphaël Moulin</x:v>
      </x:c>
    </x:row>
    <x:row r="126" ht="48" customHeight="1">
      <x:c r="A126" s="2" t="str">
        <x:v>M119</x:v>
      </x:c>
      <x:c r="B126" s="2" t="str">
        <x:f>IF(K126=1,INDEX('Heures'!$B$8:$B$127,MATCH(A126,'Heures'!$A$8:$A$127,0)),IF(L126&gt;0,INDEX('Factures'!$C$8:$C$131,MATCH(A126,'Factures'!$B$8:$B$131,0)),"n.a."))</x:f>
        <x:v>Lumévia Personnel</x:v>
      </x:c>
      <x:c r="C126" s="2" t="str">
        <x:f>IF(D126="","Concordant","À traiter")</x:f>
        <x:v>Concordant</x:v>
      </x:c>
      <x:c r="D126" s="16" t="str">
        <x:f>IF(K126=0,"Mission inconnue. ",IF(K126&gt;1,"Relevé dupliqué. ",""))&amp;IF(L126=0,"Facture absente. ","")&amp;IF(U126&gt;0,"Données manquantes. ","")&amp;IF(AND(K126=1,O126&lt;&gt;"Oui"),"Heures non validées. ","")&amp;IF(P126&gt;0,"Pièce absente. ","")&amp;IF(T126&gt;0,"Doublon facture. ","")&amp;IF(AND(ISNUMBER(M126),L126&gt;0,M126&lt;&gt;Q126),"Écart heures. ","")&amp;IF(R126&gt;0,"Écart tarif. ","")&amp;IF(S126&gt;0,"Calcul facture. ","")&amp;IF(V126&gt;0,"Agence différente. ","")&amp;IF(ISNUMBER(G126),IF(ABS(G126)&gt;$B$4,"Écart montant. ",""),"")</x:f>
      </x:c>
      <x:c r="E126" s="15" t="n">
        <x:f>IF(AND(K126=1,ISNUMBER(M126),ISNUMBER(N126)),ROUND(M126*N126,2),"n.a.")</x:f>
        <x:v>585</x:v>
      </x:c>
      <x:c r="F126" s="15" t="n">
        <x:f>IF(L126=0,"n.a.",SUMIFS('Factures'!$F$8:$F$131,'Factures'!$B$8:$B$131,A126))</x:f>
        <x:v>585</x:v>
      </x:c>
      <x:c r="G126" s="15" t="n">
        <x:f>IF(AND(ISNUMBER(E126),ISNUMBER(F126)),ROUND(F126-E126,2),"n.a.")</x:f>
        <x:v>0</x:v>
      </x:c>
      <x:c r="H126" s="14" t="str">
        <x:v>Non démarré</x:v>
      </x:c>
      <x:c r="I126" s="14" t="str"/>
      <x:c r="J126" s="14" t="str"/>
      <x:c r="K126" s="2" t="n">
        <x:f>COUNTIFS('Heures'!$A$8:$A$127,A126)</x:f>
        <x:v>1</x:v>
      </x:c>
      <x:c r="L126" s="2" t="n">
        <x:f>COUNTIFS('Factures'!$B$8:$B$131,A126)</x:f>
        <x:v>1</x:v>
      </x:c>
      <x:c r="M126" s="10" t="n">
        <x:f>IF(AND(K126=1,COUNTIFS('Heures'!$A$8:$A$127,A126,'Heures'!$E$8:$E$127,"&gt;=0",'Heures'!$E$8:$E$127,"&lt;&gt;")=1),INDEX('Heures'!$E$8:$E$127,MATCH(A126,'Heures'!$A$8:$A$127,0)),"n.a.")</x:f>
        <x:v>9</x:v>
      </x:c>
      <x:c r="N126" s="10" t="n">
        <x:f>IF(AND(K126=1,COUNTIFS('Heures'!$A$8:$A$127,A126,'Heures'!$F$8:$F$127,"&gt;=0",'Heures'!$F$8:$F$127,"&lt;&gt;")=1),INDEX('Heures'!$F$8:$F$127,MATCH(A126,'Heures'!$A$8:$A$127,0)),"n.a.")</x:f>
        <x:v>65</x:v>
      </x:c>
      <x:c r="O126" s="2" t="str">
        <x:f>IF(K126=1,INDEX('Heures'!$G$8:$G$127,MATCH(A126,'Heures'!$A$8:$A$127,0)),"n.a.")</x:f>
        <x:v>Oui</x:v>
      </x:c>
      <x:c r="P126" s="2" t="n">
        <x:f>L126-COUNTIFS('Factures'!$B$8:$B$131,A126,'Factures'!$G$8:$G$131,"Oui")</x:f>
        <x:v>0</x:v>
      </x:c>
      <x:c r="Q126" s="10" t="n">
        <x:f>IF(L126=0,"n.a.",SUMIFS('Factures'!$D$8:$D$131,'Factures'!$B$8:$B$131,A126))</x:f>
        <x:v>9</x:v>
      </x:c>
      <x:c r="R126" s="2" t="n">
        <x:f>IF(ISNUMBER(N126),L126-COUNTIFS('Factures'!$B$8:$B$131,A126,'Factures'!$E$8:$E$131,N126),0)</x:f>
        <x:v>0</x:v>
      </x:c>
      <x:c r="S126" s="2" t="n">
        <x:f>SUMIFS('Factures'!$H$8:$H$131,'Factures'!$B$8:$B$131,A126)</x:f>
        <x:v>0</x:v>
      </x:c>
      <x:c r="T126" s="2" t="n">
        <x:f>SUMIFS('Factures'!$I$8:$I$131,'Factures'!$B$8:$B$131,A126)</x:f>
        <x:v>0</x:v>
      </x:c>
      <x:c r="U126" s="2" t="n">
        <x:f>IF(K126=1,IF(ISNUMBER(M126),0,1)+IF(ISNUMBER(N126),0,1),0)+SUMIFS('Factures'!$J$8:$J$131,'Factures'!$B$8:$B$131,A126)</x:f>
        <x:v>0</x:v>
      </x:c>
      <x:c r="V126" s="2" t="n">
        <x:f>IF(K126=1,L126-COUNTIFS('Factures'!$B$8:$B$131,A126,'Factures'!$C$8:$C$131,B126),0)</x:f>
        <x:v>0</x:v>
      </x:c>
      <x:c r="W126" s="2" t="str">
        <x:f>IF(K126=1,INDEX('Heures'!$H$8:$H$127,MATCH(A126,'Heures'!$A$8:$A$127,0)),IF(AND(K126=0,L126&gt;0),INDEX('Factures'!$K$8:$K$131,MATCH(A126,'Factures'!$B$8:$B$131,0)),"À vérifier"))</x:f>
        <x:v>Anaïs Vernet</x:v>
      </x:c>
    </x:row>
    <x:row r="127" ht="48" customHeight="1">
      <x:c r="A127" s="2" t="str">
        <x:v>M120</x:v>
      </x:c>
      <x:c r="B127" s="2" t="str">
        <x:f>IF(K127=1,INDEX('Heures'!$B$8:$B$127,MATCH(A127,'Heures'!$A$8:$A$127,0)),IF(L127&gt;0,INDEX('Factures'!$C$8:$C$131,MATCH(A127,'Factures'!$B$8:$B$131,0)),"n.a."))</x:f>
        <x:v>Orivelle Placement</x:v>
      </x:c>
      <x:c r="C127" s="2" t="str">
        <x:f>IF(D127="","Concordant","À traiter")</x:f>
        <x:v>Concordant</x:v>
      </x:c>
      <x:c r="D127" s="16" t="str">
        <x:f>IF(K127=0,"Mission inconnue. ",IF(K127&gt;1,"Relevé dupliqué. ",""))&amp;IF(L127=0,"Facture absente. ","")&amp;IF(U127&gt;0,"Données manquantes. ","")&amp;IF(AND(K127=1,O127&lt;&gt;"Oui"),"Heures non validées. ","")&amp;IF(P127&gt;0,"Pièce absente. ","")&amp;IF(T127&gt;0,"Doublon facture. ","")&amp;IF(AND(ISNUMBER(M127),L127&gt;0,M127&lt;&gt;Q127),"Écart heures. ","")&amp;IF(R127&gt;0,"Écart tarif. ","")&amp;IF(S127&gt;0,"Calcul facture. ","")&amp;IF(V127&gt;0,"Agence différente. ","")&amp;IF(ISNUMBER(G127),IF(ABS(G127)&gt;$B$4,"Écart montant. ",""),"")</x:f>
      </x:c>
      <x:c r="E127" s="15" t="n">
        <x:f>IF(AND(K127=1,ISNUMBER(M127),ISNUMBER(N127)),ROUND(M127*N127,2),"n.a.")</x:f>
        <x:v>700</x:v>
      </x:c>
      <x:c r="F127" s="15" t="n">
        <x:f>IF(L127=0,"n.a.",SUMIFS('Factures'!$F$8:$F$131,'Factures'!$B$8:$B$131,A127))</x:f>
        <x:v>700</x:v>
      </x:c>
      <x:c r="G127" s="15" t="n">
        <x:f>IF(AND(ISNUMBER(E127),ISNUMBER(F127)),ROUND(F127-E127,2),"n.a.")</x:f>
        <x:v>0</x:v>
      </x:c>
      <x:c r="H127" s="14" t="str">
        <x:v>Non démarré</x:v>
      </x:c>
      <x:c r="I127" s="14" t="str"/>
      <x:c r="J127" s="14" t="str"/>
      <x:c r="K127" s="2" t="n">
        <x:f>COUNTIFS('Heures'!$A$8:$A$127,A127)</x:f>
        <x:v>1</x:v>
      </x:c>
      <x:c r="L127" s="2" t="n">
        <x:f>COUNTIFS('Factures'!$B$8:$B$131,A127)</x:f>
        <x:v>1</x:v>
      </x:c>
      <x:c r="M127" s="10" t="n">
        <x:f>IF(AND(K127=1,COUNTIFS('Heures'!$A$8:$A$127,A127,'Heures'!$E$8:$E$127,"&gt;=0",'Heures'!$E$8:$E$127,"&lt;&gt;")=1),INDEX('Heures'!$E$8:$E$127,MATCH(A127,'Heures'!$A$8:$A$127,0)),"n.a.")</x:f>
        <x:v>10</x:v>
      </x:c>
      <x:c r="N127" s="10" t="n">
        <x:f>IF(AND(K127=1,COUNTIFS('Heures'!$A$8:$A$127,A127,'Heures'!$F$8:$F$127,"&gt;=0",'Heures'!$F$8:$F$127,"&lt;&gt;")=1),INDEX('Heures'!$F$8:$F$127,MATCH(A127,'Heures'!$A$8:$A$127,0)),"n.a.")</x:f>
        <x:v>70</x:v>
      </x:c>
      <x:c r="O127" s="2" t="str">
        <x:f>IF(K127=1,INDEX('Heures'!$G$8:$G$127,MATCH(A127,'Heures'!$A$8:$A$127,0)),"n.a.")</x:f>
        <x:v>Oui</x:v>
      </x:c>
      <x:c r="P127" s="2" t="n">
        <x:f>L127-COUNTIFS('Factures'!$B$8:$B$131,A127,'Factures'!$G$8:$G$131,"Oui")</x:f>
        <x:v>0</x:v>
      </x:c>
      <x:c r="Q127" s="10" t="n">
        <x:f>IF(L127=0,"n.a.",SUMIFS('Factures'!$D$8:$D$131,'Factures'!$B$8:$B$131,A127))</x:f>
        <x:v>10</x:v>
      </x:c>
      <x:c r="R127" s="2" t="n">
        <x:f>IF(ISNUMBER(N127),L127-COUNTIFS('Factures'!$B$8:$B$131,A127,'Factures'!$E$8:$E$131,N127),0)</x:f>
        <x:v>0</x:v>
      </x:c>
      <x:c r="S127" s="2" t="n">
        <x:f>SUMIFS('Factures'!$H$8:$H$131,'Factures'!$B$8:$B$131,A127)</x:f>
        <x:v>0</x:v>
      </x:c>
      <x:c r="T127" s="2" t="n">
        <x:f>SUMIFS('Factures'!$I$8:$I$131,'Factures'!$B$8:$B$131,A127)</x:f>
        <x:v>0</x:v>
      </x:c>
      <x:c r="U127" s="2" t="n">
        <x:f>IF(K127=1,IF(ISNUMBER(M127),0,1)+IF(ISNUMBER(N127),0,1),0)+SUMIFS('Factures'!$J$8:$J$131,'Factures'!$B$8:$B$131,A127)</x:f>
        <x:v>0</x:v>
      </x:c>
      <x:c r="V127" s="2" t="n">
        <x:f>IF(K127=1,L127-COUNTIFS('Factures'!$B$8:$B$131,A127,'Factures'!$C$8:$C$131,B127),0)</x:f>
        <x:v>0</x:v>
      </x:c>
      <x:c r="W127" s="2" t="str">
        <x:f>IF(K127=1,INDEX('Heures'!$H$8:$H$127,MATCH(A127,'Heures'!$A$8:$A$127,0)),IF(AND(K127=0,L127&gt;0),INDEX('Factures'!$K$8:$K$131,MATCH(A127,'Factures'!$B$8:$B$131,0)),"À vérifier"))</x:f>
        <x:v>Simon Delorme</x:v>
      </x:c>
    </x:row>
    <x:row r="128" ht="48" customHeight="1">
      <x:c r="A128" s="2" t="str">
        <x:v>M121</x:v>
      </x:c>
      <x:c r="B128" s="2" t="str">
        <x:f>IF(K128=1,INDEX('Heures'!$B$8:$B$127,MATCH(A128,'Heures'!$A$8:$A$127,0)),IF(L128&gt;0,INDEX('Factures'!$C$8:$C$131,MATCH(A128,'Factures'!$B$8:$B$131,0)),"n.a."))</x:f>
        <x:v>Lumévia Personnel</x:v>
      </x:c>
      <x:c r="C128" s="2" t="str">
        <x:f>IF(D128="","Concordant","À traiter")</x:f>
        <x:v>À traiter</x:v>
      </x:c>
      <x:c r="D128" s="16" t="str">
        <x:f>IF(K128=0,"Mission inconnue. ",IF(K128&gt;1,"Relevé dupliqué. ",""))&amp;IF(L128=0,"Facture absente. ","")&amp;IF(U128&gt;0,"Données manquantes. ","")&amp;IF(AND(K128=1,O128&lt;&gt;"Oui"),"Heures non validées. ","")&amp;IF(P128&gt;0,"Pièce absente. ","")&amp;IF(T128&gt;0,"Doublon facture. ","")&amp;IF(AND(ISNUMBER(M128),L128&gt;0,M128&lt;&gt;Q128),"Écart heures. ","")&amp;IF(R128&gt;0,"Écart tarif. ","")&amp;IF(S128&gt;0,"Calcul facture. ","")&amp;IF(V128&gt;0,"Agence différente. ","")&amp;IF(ISNUMBER(G128),IF(ABS(G128)&gt;$B$4,"Écart montant. ",""),"")</x:f>
        <x:v>Mission inconnue. </x:v>
      </x:c>
      <x:c r="E128" s="15" t="str">
        <x:f>IF(AND(K128=1,ISNUMBER(M128),ISNUMBER(N128)),ROUND(M128*N128,2),"n.a.")</x:f>
        <x:v>n.a.</x:v>
      </x:c>
      <x:c r="F128" s="15" t="n">
        <x:f>IF(L128=0,"n.a.",SUMIFS('Factures'!$F$8:$F$131,'Factures'!$B$8:$B$131,A128))</x:f>
        <x:v>480</x:v>
      </x:c>
      <x:c r="G128" s="15" t="str">
        <x:f>IF(AND(ISNUMBER(E128),ISNUMBER(F128)),ROUND(F128-E128,2),"n.a.")</x:f>
        <x:v>n.a.</x:v>
      </x:c>
      <x:c r="H128" s="14" t="str">
        <x:v>Non démarré</x:v>
      </x:c>
      <x:c r="I128" s="14" t="str"/>
      <x:c r="J128" s="14" t="str"/>
      <x:c r="K128" s="2" t="n">
        <x:f>COUNTIFS('Heures'!$A$8:$A$127,A128)</x:f>
        <x:v>0</x:v>
      </x:c>
      <x:c r="L128" s="2" t="n">
        <x:f>COUNTIFS('Factures'!$B$8:$B$131,A128)</x:f>
        <x:v>1</x:v>
      </x:c>
      <x:c r="M128" s="10" t="str">
        <x:f>IF(AND(K128=1,COUNTIFS('Heures'!$A$8:$A$127,A128,'Heures'!$E$8:$E$127,"&gt;=0",'Heures'!$E$8:$E$127,"&lt;&gt;")=1),INDEX('Heures'!$E$8:$E$127,MATCH(A128,'Heures'!$A$8:$A$127,0)),"n.a.")</x:f>
        <x:v>n.a.</x:v>
      </x:c>
      <x:c r="N128" s="10" t="str">
        <x:f>IF(AND(K128=1,COUNTIFS('Heures'!$A$8:$A$127,A128,'Heures'!$F$8:$F$127,"&gt;=0",'Heures'!$F$8:$F$127,"&lt;&gt;")=1),INDEX('Heures'!$F$8:$F$127,MATCH(A128,'Heures'!$A$8:$A$127,0)),"n.a.")</x:f>
        <x:v>n.a.</x:v>
      </x:c>
      <x:c r="O128" s="2" t="str">
        <x:f>IF(K128=1,INDEX('Heures'!$G$8:$G$127,MATCH(A128,'Heures'!$A$8:$A$127,0)),"n.a.")</x:f>
        <x:v>n.a.</x:v>
      </x:c>
      <x:c r="P128" s="2" t="n">
        <x:f>L128-COUNTIFS('Factures'!$B$8:$B$131,A128,'Factures'!$G$8:$G$131,"Oui")</x:f>
        <x:v>0</x:v>
      </x:c>
      <x:c r="Q128" s="10" t="n">
        <x:f>IF(L128=0,"n.a.",SUMIFS('Factures'!$D$8:$D$131,'Factures'!$B$8:$B$131,A128))</x:f>
        <x:v>8</x:v>
      </x:c>
      <x:c r="R128" s="2" t="n">
        <x:f>IF(ISNUMBER(N128),L128-COUNTIFS('Factures'!$B$8:$B$131,A128,'Factures'!$E$8:$E$131,N128),0)</x:f>
        <x:v>0</x:v>
      </x:c>
      <x:c r="S128" s="2" t="n">
        <x:f>SUMIFS('Factures'!$H$8:$H$131,'Factures'!$B$8:$B$131,A128)</x:f>
        <x:v>0</x:v>
      </x:c>
      <x:c r="T128" s="2" t="n">
        <x:f>SUMIFS('Factures'!$I$8:$I$131,'Factures'!$B$8:$B$131,A128)</x:f>
        <x:v>0</x:v>
      </x:c>
      <x:c r="U128" s="2" t="n">
        <x:f>IF(K128=1,IF(ISNUMBER(M128),0,1)+IF(ISNUMBER(N128),0,1),0)+SUMIFS('Factures'!$J$8:$J$131,'Factures'!$B$8:$B$131,A128)</x:f>
        <x:v>0</x:v>
      </x:c>
      <x:c r="V128" s="2" t="n">
        <x:f>IF(K128=1,L128-COUNTIFS('Factures'!$B$8:$B$131,A128,'Factures'!$C$8:$C$131,B128),0)</x:f>
        <x:v>0</x:v>
      </x:c>
      <x:c r="W128" s="2" t="str">
        <x:f>IF(K128=1,INDEX('Heures'!$H$8:$H$127,MATCH(A128,'Heures'!$A$8:$A$127,0)),IF(AND(K128=0,L128&gt;0),INDEX('Factures'!$K$8:$K$131,MATCH(A128,'Factures'!$B$8:$B$131,0)),"À vérifier"))</x:f>
        <x:v>Maya Rolland</x:v>
      </x:c>
    </x:row>
    <x:row r="129" ht="48" customHeight="1">
      <x:c r="A129" s="2" t="str">
        <x:v>M122</x:v>
      </x:c>
      <x:c r="B129" s="2" t="str">
        <x:f>IF(K129=1,INDEX('Heures'!$B$8:$B$127,MATCH(A129,'Heures'!$A$8:$A$127,0)),IF(L129&gt;0,INDEX('Factures'!$C$8:$C$131,MATCH(A129,'Factures'!$B$8:$B$131,0)),"n.a."))</x:f>
        <x:v>Orivelle Placement</x:v>
      </x:c>
      <x:c r="C129" s="2" t="str">
        <x:f>IF(D129="","Concordant","À traiter")</x:f>
        <x:v>À traiter</x:v>
      </x:c>
      <x:c r="D129" s="16" t="str">
        <x:f>IF(K129=0,"Mission inconnue. ",IF(K129&gt;1,"Relevé dupliqué. ",""))&amp;IF(L129=0,"Facture absente. ","")&amp;IF(U129&gt;0,"Données manquantes. ","")&amp;IF(AND(K129=1,O129&lt;&gt;"Oui"),"Heures non validées. ","")&amp;IF(P129&gt;0,"Pièce absente. ","")&amp;IF(T129&gt;0,"Doublon facture. ","")&amp;IF(AND(ISNUMBER(M129),L129&gt;0,M129&lt;&gt;Q129),"Écart heures. ","")&amp;IF(R129&gt;0,"Écart tarif. ","")&amp;IF(S129&gt;0,"Calcul facture. ","")&amp;IF(V129&gt;0,"Agence différente. ","")&amp;IF(ISNUMBER(G129),IF(ABS(G129)&gt;$B$4,"Écart montant. ",""),"")</x:f>
        <x:v>Mission inconnue. </x:v>
      </x:c>
      <x:c r="E129" s="15" t="str">
        <x:f>IF(AND(K129=1,ISNUMBER(M129),ISNUMBER(N129)),ROUND(M129*N129,2),"n.a.")</x:f>
        <x:v>n.a.</x:v>
      </x:c>
      <x:c r="F129" s="15" t="n">
        <x:f>IF(L129=0,"n.a.",SUMIFS('Factures'!$F$8:$F$131,'Factures'!$B$8:$B$131,A129))</x:f>
        <x:v>480</x:v>
      </x:c>
      <x:c r="G129" s="15" t="str">
        <x:f>IF(AND(ISNUMBER(E129),ISNUMBER(F129)),ROUND(F129-E129,2),"n.a.")</x:f>
        <x:v>n.a.</x:v>
      </x:c>
      <x:c r="H129" s="14" t="str">
        <x:v>Non démarré</x:v>
      </x:c>
      <x:c r="I129" s="14" t="str"/>
      <x:c r="J129" s="14" t="str"/>
      <x:c r="K129" s="2" t="n">
        <x:f>COUNTIFS('Heures'!$A$8:$A$127,A129)</x:f>
        <x:v>0</x:v>
      </x:c>
      <x:c r="L129" s="2" t="n">
        <x:f>COUNTIFS('Factures'!$B$8:$B$131,A129)</x:f>
        <x:v>1</x:v>
      </x:c>
      <x:c r="M129" s="10" t="str">
        <x:f>IF(AND(K129=1,COUNTIFS('Heures'!$A$8:$A$127,A129,'Heures'!$E$8:$E$127,"&gt;=0",'Heures'!$E$8:$E$127,"&lt;&gt;")=1),INDEX('Heures'!$E$8:$E$127,MATCH(A129,'Heures'!$A$8:$A$127,0)),"n.a.")</x:f>
        <x:v>n.a.</x:v>
      </x:c>
      <x:c r="N129" s="10" t="str">
        <x:f>IF(AND(K129=1,COUNTIFS('Heures'!$A$8:$A$127,A129,'Heures'!$F$8:$F$127,"&gt;=0",'Heures'!$F$8:$F$127,"&lt;&gt;")=1),INDEX('Heures'!$F$8:$F$127,MATCH(A129,'Heures'!$A$8:$A$127,0)),"n.a.")</x:f>
        <x:v>n.a.</x:v>
      </x:c>
      <x:c r="O129" s="2" t="str">
        <x:f>IF(K129=1,INDEX('Heures'!$G$8:$G$127,MATCH(A129,'Heures'!$A$8:$A$127,0)),"n.a.")</x:f>
        <x:v>n.a.</x:v>
      </x:c>
      <x:c r="P129" s="2" t="n">
        <x:f>L129-COUNTIFS('Factures'!$B$8:$B$131,A129,'Factures'!$G$8:$G$131,"Oui")</x:f>
        <x:v>0</x:v>
      </x:c>
      <x:c r="Q129" s="10" t="n">
        <x:f>IF(L129=0,"n.a.",SUMIFS('Factures'!$D$8:$D$131,'Factures'!$B$8:$B$131,A129))</x:f>
        <x:v>8</x:v>
      </x:c>
      <x:c r="R129" s="2" t="n">
        <x:f>IF(ISNUMBER(N129),L129-COUNTIFS('Factures'!$B$8:$B$131,A129,'Factures'!$E$8:$E$131,N129),0)</x:f>
        <x:v>0</x:v>
      </x:c>
      <x:c r="S129" s="2" t="n">
        <x:f>SUMIFS('Factures'!$H$8:$H$131,'Factures'!$B$8:$B$131,A129)</x:f>
        <x:v>0</x:v>
      </x:c>
      <x:c r="T129" s="2" t="n">
        <x:f>SUMIFS('Factures'!$I$8:$I$131,'Factures'!$B$8:$B$131,A129)</x:f>
        <x:v>0</x:v>
      </x:c>
      <x:c r="U129" s="2" t="n">
        <x:f>IF(K129=1,IF(ISNUMBER(M129),0,1)+IF(ISNUMBER(N129),0,1),0)+SUMIFS('Factures'!$J$8:$J$131,'Factures'!$B$8:$B$131,A129)</x:f>
        <x:v>0</x:v>
      </x:c>
      <x:c r="V129" s="2" t="n">
        <x:f>IF(K129=1,L129-COUNTIFS('Factures'!$B$8:$B$131,A129,'Factures'!$C$8:$C$131,B129),0)</x:f>
        <x:v>0</x:v>
      </x:c>
      <x:c r="W129" s="2" t="str">
        <x:f>IF(K129=1,INDEX('Heures'!$H$8:$H$127,MATCH(A129,'Heures'!$A$8:$A$127,0)),IF(AND(K129=0,L129&gt;0),INDEX('Factures'!$K$8:$K$131,MATCH(A129,'Factures'!$B$8:$B$131,0)),"À vérifier"))</x:f>
        <x:v>Elias Bonnet</x:v>
      </x:c>
    </x:row>
    <x:row r="130" ht="48" customHeight="1">
      <x:c r="A130" s="2" t="str">
        <x:v>M123</x:v>
      </x:c>
      <x:c r="B130" s="2" t="str">
        <x:f>IF(K130=1,INDEX('Heures'!$B$8:$B$127,MATCH(A130,'Heures'!$A$8:$A$127,0)),IF(L130&gt;0,INDEX('Factures'!$C$8:$C$131,MATCH(A130,'Factures'!$B$8:$B$131,0)),"n.a."))</x:f>
        <x:v>Alpélia Intérim</x:v>
      </x:c>
      <x:c r="C130" s="2" t="str">
        <x:f>IF(D130="","Concordant","À traiter")</x:f>
        <x:v>À traiter</x:v>
      </x:c>
      <x:c r="D130" s="16" t="str">
        <x:f>IF(K130=0,"Mission inconnue. ",IF(K130&gt;1,"Relevé dupliqué. ",""))&amp;IF(L130=0,"Facture absente. ","")&amp;IF(U130&gt;0,"Données manquantes. ","")&amp;IF(AND(K130=1,O130&lt;&gt;"Oui"),"Heures non validées. ","")&amp;IF(P130&gt;0,"Pièce absente. ","")&amp;IF(T130&gt;0,"Doublon facture. ","")&amp;IF(AND(ISNUMBER(M130),L130&gt;0,M130&lt;&gt;Q130),"Écart heures. ","")&amp;IF(R130&gt;0,"Écart tarif. ","")&amp;IF(S130&gt;0,"Calcul facture. ","")&amp;IF(V130&gt;0,"Agence différente. ","")&amp;IF(ISNUMBER(G130),IF(ABS(G130)&gt;$B$4,"Écart montant. ",""),"")</x:f>
        <x:v>Mission inconnue. </x:v>
      </x:c>
      <x:c r="E130" s="15" t="str">
        <x:f>IF(AND(K130=1,ISNUMBER(M130),ISNUMBER(N130)),ROUND(M130*N130,2),"n.a.")</x:f>
        <x:v>n.a.</x:v>
      </x:c>
      <x:c r="F130" s="15" t="n">
        <x:f>IF(L130=0,"n.a.",SUMIFS('Factures'!$F$8:$F$131,'Factures'!$B$8:$B$131,A130))</x:f>
        <x:v>480</x:v>
      </x:c>
      <x:c r="G130" s="15" t="str">
        <x:f>IF(AND(ISNUMBER(E130),ISNUMBER(F130)),ROUND(F130-E130,2),"n.a.")</x:f>
        <x:v>n.a.</x:v>
      </x:c>
      <x:c r="H130" s="14" t="str">
        <x:v>Non démarré</x:v>
      </x:c>
      <x:c r="I130" s="14" t="str"/>
      <x:c r="J130" s="14" t="str"/>
      <x:c r="K130" s="2" t="n">
        <x:f>COUNTIFS('Heures'!$A$8:$A$127,A130)</x:f>
        <x:v>0</x:v>
      </x:c>
      <x:c r="L130" s="2" t="n">
        <x:f>COUNTIFS('Factures'!$B$8:$B$131,A130)</x:f>
        <x:v>1</x:v>
      </x:c>
      <x:c r="M130" s="10" t="str">
        <x:f>IF(AND(K130=1,COUNTIFS('Heures'!$A$8:$A$127,A130,'Heures'!$E$8:$E$127,"&gt;=0",'Heures'!$E$8:$E$127,"&lt;&gt;")=1),INDEX('Heures'!$E$8:$E$127,MATCH(A130,'Heures'!$A$8:$A$127,0)),"n.a.")</x:f>
        <x:v>n.a.</x:v>
      </x:c>
      <x:c r="N130" s="10" t="str">
        <x:f>IF(AND(K130=1,COUNTIFS('Heures'!$A$8:$A$127,A130,'Heures'!$F$8:$F$127,"&gt;=0",'Heures'!$F$8:$F$127,"&lt;&gt;")=1),INDEX('Heures'!$F$8:$F$127,MATCH(A130,'Heures'!$A$8:$A$127,0)),"n.a.")</x:f>
        <x:v>n.a.</x:v>
      </x:c>
      <x:c r="O130" s="2" t="str">
        <x:f>IF(K130=1,INDEX('Heures'!$G$8:$G$127,MATCH(A130,'Heures'!$A$8:$A$127,0)),"n.a.")</x:f>
        <x:v>n.a.</x:v>
      </x:c>
      <x:c r="P130" s="2" t="n">
        <x:f>L130-COUNTIFS('Factures'!$B$8:$B$131,A130,'Factures'!$G$8:$G$131,"Oui")</x:f>
        <x:v>0</x:v>
      </x:c>
      <x:c r="Q130" s="10" t="n">
        <x:f>IF(L130=0,"n.a.",SUMIFS('Factures'!$D$8:$D$131,'Factures'!$B$8:$B$131,A130))</x:f>
        <x:v>8</x:v>
      </x:c>
      <x:c r="R130" s="2" t="n">
        <x:f>IF(ISNUMBER(N130),L130-COUNTIFS('Factures'!$B$8:$B$131,A130,'Factures'!$E$8:$E$131,N130),0)</x:f>
        <x:v>0</x:v>
      </x:c>
      <x:c r="S130" s="2" t="n">
        <x:f>SUMIFS('Factures'!$H$8:$H$131,'Factures'!$B$8:$B$131,A130)</x:f>
        <x:v>0</x:v>
      </x:c>
      <x:c r="T130" s="2" t="n">
        <x:f>SUMIFS('Factures'!$I$8:$I$131,'Factures'!$B$8:$B$131,A130)</x:f>
        <x:v>0</x:v>
      </x:c>
      <x:c r="U130" s="2" t="n">
        <x:f>IF(K130=1,IF(ISNUMBER(M130),0,1)+IF(ISNUMBER(N130),0,1),0)+SUMIFS('Factures'!$J$8:$J$131,'Factures'!$B$8:$B$131,A130)</x:f>
        <x:v>0</x:v>
      </x:c>
      <x:c r="V130" s="2" t="n">
        <x:f>IF(K130=1,L130-COUNTIFS('Factures'!$B$8:$B$131,A130,'Factures'!$C$8:$C$131,B130),0)</x:f>
        <x:v>0</x:v>
      </x:c>
      <x:c r="W130" s="2" t="str">
        <x:f>IF(K130=1,INDEX('Heures'!$H$8:$H$127,MATCH(A130,'Heures'!$A$8:$A$127,0)),IF(AND(K130=0,L130&gt;0),INDEX('Factures'!$K$8:$K$131,MATCH(A130,'Factures'!$B$8:$B$131,0)),"À vérifier"))</x:f>
        <x:v>Lucie Borel</x:v>
      </x:c>
    </x:row>
  </x:sheetData>
  <x:conditionalFormatting sqref="C8:C130">
    <x:cfRule type="containsText" dxfId="1" priority="1" operator="containsText" text="À traiter"/>
  </x:conditionalFormatting>
  <x:conditionalFormatting sqref="H8:H130">
    <x:cfRule type="expression" dxfId="2" priority="2">
      <x:formula>AND($H8="Clôturé",$C8&lt;&gt;"Concordant")</x:formula>
    </x:cfRule>
  </x:conditionalFormatting>
  <x:dataValidations count="1">
    <x:dataValidation type="list" sqref="H8:H130">
      <x:formula1>"Non démarré,En cours,Clôturé"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818677ff84c44d60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xSplit="1" ySplit="7" topLeftCell="B8" activePane="bottomRight" state="frozen"/>
    </x:sheetView>
  </x:sheetViews>
  <x:sheetFormatPr defaultRowHeight="15"/>
  <x:cols>
    <x:col min="1" max="1" width="14" hidden="0" customWidth="1"/>
    <x:col min="2" max="2" width="25" hidden="0" customWidth="1"/>
    <x:col min="3" max="3" width="17" hidden="0" customWidth="1"/>
    <x:col min="4" max="4" width="23" hidden="0" customWidth="1"/>
    <x:col min="5" max="5" width="14" hidden="0" customWidth="1"/>
    <x:col min="6" max="6" width="17" hidden="0" customWidth="1"/>
    <x:col min="7" max="7" width="16" hidden="0" customWidth="1"/>
    <x:col min="8" max="8" width="25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</x:row>
    <x:row r="2" ht="25" customHeight="1">
      <x:c r="A2" s="3" t="str">
        <x:v>Heures et tarifs convenus</x:v>
      </x:c>
      <x:c r="B2" s="2"/>
      <x:c r="C2" s="2"/>
      <x:c r="D2" s="2"/>
      <x:c r="E2" s="2"/>
      <x:c r="F2" s="2"/>
      <x:c r="G2" s="2"/>
      <x:c r="H2" s="2"/>
    </x:row>
    <x:row r="3" ht="25" customHeight="1">
      <x:c r="A3" s="4" t="str">
        <x:v>Démonstration avec assistance IA. Noms et agences fictifs. Août 2026. Aucune donnée du CHUV.</x:v>
      </x:c>
      <x:c r="B3" s="2"/>
      <x:c r="C3" s="2"/>
      <x:c r="D3" s="2"/>
      <x:c r="E3" s="2"/>
      <x:c r="F3" s="2"/>
      <x:c r="G3" s="2"/>
      <x:c r="H3" s="2"/>
    </x:row>
    <x:row r="4" ht="25" customHeight="1">
      <x:c r="A4" s="2"/>
      <x:c r="B4" s="2"/>
      <x:c r="C4" s="2"/>
      <x:c r="D4" s="2"/>
      <x:c r="E4" s="2"/>
      <x:c r="F4" s="2"/>
      <x:c r="G4" s="2"/>
      <x:c r="H4" s="2"/>
    </x:row>
    <x:row r="5" ht="25" customHeight="1">
      <x:c r="A5" s="2" t="str">
        <x:v>Une ligne par mission. Une validation manquante bloque la concordance. Tarifs hors taxes en CHF.</x:v>
      </x:c>
      <x:c r="B5" s="2"/>
      <x:c r="C5" s="2"/>
      <x:c r="D5" s="2"/>
      <x:c r="E5" s="2"/>
      <x:c r="F5" s="2"/>
      <x:c r="G5" s="2"/>
      <x:c r="H5" s="2"/>
    </x:row>
    <x:row r="6" ht="25" customHeight="1">
      <x:c r="A6" s="2"/>
      <x:c r="B6" s="2"/>
      <x:c r="C6" s="2"/>
      <x:c r="D6" s="2"/>
      <x:c r="E6" s="2"/>
      <x:c r="F6" s="2"/>
      <x:c r="G6" s="2"/>
      <x:c r="H6" s="2"/>
    </x:row>
    <x:row r="7" ht="42" customHeight="1">
      <x:c r="A7" s="8" t="str">
        <x:v>Mission</x:v>
      </x:c>
      <x:c r="B7" s="8" t="str">
        <x:v>Agence</x:v>
      </x:c>
      <x:c r="C7" s="8" t="str">
        <x:v>Date mission</x:v>
      </x:c>
      <x:c r="D7" s="8" t="str">
        <x:v>Service</x:v>
      </x:c>
      <x:c r="E7" s="8" t="str">
        <x:v>Heures</x:v>
      </x:c>
      <x:c r="F7" s="8" t="str">
        <x:v>Tarif CHF/h</x:v>
      </x:c>
      <x:c r="G7" s="8" t="str">
        <x:v>Validées ?</x:v>
      </x:c>
      <x:c r="H7" s="8" t="str">
        <x:v>Collaborateur fictif</x:v>
      </x:c>
    </x:row>
    <x:row r="8" ht="25" customHeight="1">
      <x:c r="A8" s="2" t="str">
        <x:v>M001</x:v>
      </x:c>
      <x:c r="B8" s="2" t="str">
        <x:v>Alpélia Intérim</x:v>
      </x:c>
      <x:c r="C8" s="9" t="n">
        <x:v>46235</x:v>
      </x:c>
      <x:c r="D8" s="2" t="str">
        <x:v>Accueil</x:v>
      </x:c>
      <x:c r="E8" s="10" t="n">
        <x:v>7.5</x:v>
      </x:c>
      <x:c r="F8" s="10" t="n">
        <x:v>55</x:v>
      </x:c>
      <x:c r="G8" s="2" t="str">
        <x:v>Oui</x:v>
      </x:c>
      <x:c r="H8" s="2" t="str">
        <x:v>Camille Morel</x:v>
      </x:c>
    </x:row>
    <x:row r="9" ht="25" customHeight="1">
      <x:c r="A9" s="2" t="str">
        <x:v>M002</x:v>
      </x:c>
      <x:c r="B9" s="2" t="str">
        <x:v>Lumévia Personnel</x:v>
      </x:c>
      <x:c r="C9" s="9" t="n">
        <x:v>46236</x:v>
      </x:c>
      <x:c r="D9" s="2" t="str">
        <x:v>Administration</x:v>
      </x:c>
      <x:c r="E9" s="10" t="n">
        <x:v>8</x:v>
      </x:c>
      <x:c r="F9" s="10" t="n">
        <x:v>60</x:v>
      </x:c>
      <x:c r="G9" s="2" t="str">
        <x:v>Oui</x:v>
      </x:c>
      <x:c r="H9" s="2" t="str">
        <x:v>Lucas Perrin</x:v>
      </x:c>
    </x:row>
    <x:row r="10" ht="25" customHeight="1">
      <x:c r="A10" s="2" t="str">
        <x:v>M003</x:v>
      </x:c>
      <x:c r="B10" s="2" t="str">
        <x:v>Orivelle Placement</x:v>
      </x:c>
      <x:c r="C10" s="9" t="n">
        <x:v>46237</x:v>
      </x:c>
      <x:c r="D10" s="2" t="str">
        <x:v>Logistique</x:v>
      </x:c>
      <x:c r="E10" s="10" t="n">
        <x:v>6</x:v>
      </x:c>
      <x:c r="F10" s="10" t="n">
        <x:v>65</x:v>
      </x:c>
      <x:c r="G10" s="2" t="str">
        <x:v>Oui</x:v>
      </x:c>
      <x:c r="H10" s="2" t="str">
        <x:v>Emma Favre</x:v>
      </x:c>
    </x:row>
    <x:row r="11" ht="25" customHeight="1">
      <x:c r="A11" s="2" t="str">
        <x:v>M004</x:v>
      </x:c>
      <x:c r="B11" s="2" t="str">
        <x:v>Alpélia Intérim</x:v>
      </x:c>
      <x:c r="C11" s="9" t="n">
        <x:v>46238</x:v>
      </x:c>
      <x:c r="D11" s="2" t="str">
        <x:v>Support</x:v>
      </x:c>
      <x:c r="E11" s="10" t="n">
        <x:v>9</x:v>
      </x:c>
      <x:c r="F11" s="10" t="n">
        <x:v>70</x:v>
      </x:c>
      <x:c r="G11" s="2" t="str">
        <x:v>Oui</x:v>
      </x:c>
      <x:c r="H11" s="2" t="str">
        <x:v>Nathan Rochat</x:v>
      </x:c>
    </x:row>
    <x:row r="12" ht="25" customHeight="1">
      <x:c r="A12" s="2" t="str">
        <x:v>M005</x:v>
      </x:c>
      <x:c r="B12" s="2" t="str">
        <x:v>Lumévia Personnel</x:v>
      </x:c>
      <x:c r="C12" s="9" t="n">
        <x:v>46239</x:v>
      </x:c>
      <x:c r="D12" s="2" t="str">
        <x:v>Accueil</x:v>
      </x:c>
      <x:c r="E12" s="10" t="n">
        <x:v>10</x:v>
      </x:c>
      <x:c r="F12" s="10" t="n">
        <x:v>55</x:v>
      </x:c>
      <x:c r="G12" s="2" t="str">
        <x:v>Oui</x:v>
      </x:c>
      <x:c r="H12" s="2" t="str">
        <x:v>Léa Garnier</x:v>
      </x:c>
    </x:row>
    <x:row r="13" ht="25" customHeight="1">
      <x:c r="A13" s="2" t="str">
        <x:v>M006</x:v>
      </x:c>
      <x:c r="B13" s="2" t="str">
        <x:v>Orivelle Placement</x:v>
      </x:c>
      <x:c r="C13" s="9" t="n">
        <x:v>46240</x:v>
      </x:c>
      <x:c r="D13" s="2" t="str">
        <x:v>Administration</x:v>
      </x:c>
      <x:c r="E13" s="10" t="n">
        <x:v>7.5</x:v>
      </x:c>
      <x:c r="F13" s="10" t="n">
        <x:v>60</x:v>
      </x:c>
      <x:c r="G13" s="2" t="str">
        <x:v>Oui</x:v>
      </x:c>
      <x:c r="H13" s="2" t="str">
        <x:v>Hugo Monnier</x:v>
      </x:c>
    </x:row>
    <x:row r="14" ht="25" customHeight="1">
      <x:c r="A14" s="2" t="str">
        <x:v>M007</x:v>
      </x:c>
      <x:c r="B14" s="2" t="str">
        <x:v>Alpélia Intérim</x:v>
      </x:c>
      <x:c r="C14" s="9" t="n">
        <x:v>46241</x:v>
      </x:c>
      <x:c r="D14" s="2" t="str">
        <x:v>Logistique</x:v>
      </x:c>
      <x:c r="E14" s="10" t="n">
        <x:v>8</x:v>
      </x:c>
      <x:c r="F14" s="10" t="n">
        <x:v>65</x:v>
      </x:c>
      <x:c r="G14" s="2" t="str">
        <x:v>Non</x:v>
      </x:c>
      <x:c r="H14" s="2" t="str">
        <x:v>Chloé Vuille</x:v>
      </x:c>
    </x:row>
    <x:row r="15" ht="25" customHeight="1">
      <x:c r="A15" s="2" t="str">
        <x:v>M008</x:v>
      </x:c>
      <x:c r="B15" s="2" t="str">
        <x:v>Lumévia Personnel</x:v>
      </x:c>
      <x:c r="C15" s="9" t="n">
        <x:v>46242</x:v>
      </x:c>
      <x:c r="D15" s="2" t="str">
        <x:v>Support</x:v>
      </x:c>
      <x:c r="E15" s="10" t="n">
        <x:v>6</x:v>
      </x:c>
      <x:c r="F15" s="10" t="n">
        <x:v>70</x:v>
      </x:c>
      <x:c r="G15" s="2" t="str">
        <x:v>Oui</x:v>
      </x:c>
      <x:c r="H15" s="2" t="str">
        <x:v>Arthur Lambert</x:v>
      </x:c>
    </x:row>
    <x:row r="16" ht="25" customHeight="1">
      <x:c r="A16" s="2" t="str">
        <x:v>M009</x:v>
      </x:c>
      <x:c r="B16" s="2" t="str">
        <x:v>Orivelle Placement</x:v>
      </x:c>
      <x:c r="C16" s="9" t="n">
        <x:v>46243</x:v>
      </x:c>
      <x:c r="D16" s="2" t="str">
        <x:v>Accueil</x:v>
      </x:c>
      <x:c r="E16" s="10" t="n">
        <x:v>9</x:v>
      </x:c>
      <x:c r="F16" s="10" t="n">
        <x:v>55</x:v>
      </x:c>
      <x:c r="G16" s="2" t="str">
        <x:v>Oui</x:v>
      </x:c>
      <x:c r="H16" s="2" t="str">
        <x:v>Sarah Dumont</x:v>
      </x:c>
    </x:row>
    <x:row r="17" ht="25" customHeight="1">
      <x:c r="A17" s="2" t="str">
        <x:v>M010</x:v>
      </x:c>
      <x:c r="B17" s="2" t="str">
        <x:v>Alpélia Intérim</x:v>
      </x:c>
      <x:c r="C17" s="9" t="n">
        <x:v>46244</x:v>
      </x:c>
      <x:c r="D17" s="2" t="str">
        <x:v>Administration</x:v>
      </x:c>
      <x:c r="E17" s="10" t="n">
        <x:v>10</x:v>
      </x:c>
      <x:c r="F17" s="10" t="n">
        <x:v>60</x:v>
      </x:c>
      <x:c r="G17" s="2" t="str">
        <x:v>Oui</x:v>
      </x:c>
      <x:c r="H17" s="2" t="str">
        <x:v>Louis Girard</x:v>
      </x:c>
    </x:row>
    <x:row r="18" ht="25" customHeight="1">
      <x:c r="A18" s="2" t="str">
        <x:v>M011</x:v>
      </x:c>
      <x:c r="B18" s="2" t="str">
        <x:v>Lumévia Personnel</x:v>
      </x:c>
      <x:c r="C18" s="9" t="n">
        <x:v>46245</x:v>
      </x:c>
      <x:c r="D18" s="2" t="str">
        <x:v>Logistique</x:v>
      </x:c>
      <x:c r="E18" s="10" t="n">
        <x:v>7.5</x:v>
      </x:c>
      <x:c r="F18" s="10" t="n">
        <x:v>65</x:v>
      </x:c>
      <x:c r="G18" s="2" t="str">
        <x:v>Oui</x:v>
      </x:c>
      <x:c r="H18" s="2" t="str">
        <x:v>Manon Clerc</x:v>
      </x:c>
    </x:row>
    <x:row r="19" ht="25" customHeight="1">
      <x:c r="A19" s="2" t="str">
        <x:v>M012</x:v>
      </x:c>
      <x:c r="B19" s="2" t="str">
        <x:v>Orivelle Placement</x:v>
      </x:c>
      <x:c r="C19" s="9" t="n">
        <x:v>46246</x:v>
      </x:c>
      <x:c r="D19" s="2" t="str">
        <x:v>Support</x:v>
      </x:c>
      <x:c r="E19" s="10"/>
      <x:c r="F19" s="10" t="n">
        <x:v>70</x:v>
      </x:c>
      <x:c r="G19" s="2" t="str">
        <x:v>Oui</x:v>
      </x:c>
      <x:c r="H19" s="2" t="str">
        <x:v>Gabriel Renaud</x:v>
      </x:c>
    </x:row>
    <x:row r="20" ht="25" customHeight="1">
      <x:c r="A20" s="2" t="str">
        <x:v>M013</x:v>
      </x:c>
      <x:c r="B20" s="2" t="str">
        <x:v>Alpélia Intérim</x:v>
      </x:c>
      <x:c r="C20" s="9" t="n">
        <x:v>46247</x:v>
      </x:c>
      <x:c r="D20" s="2" t="str">
        <x:v>Accueil</x:v>
      </x:c>
      <x:c r="E20" s="10" t="n">
        <x:v>6</x:v>
      </x:c>
      <x:c r="F20" s="10" t="n">
        <x:v>55</x:v>
      </x:c>
      <x:c r="G20" s="2" t="str">
        <x:v>Oui</x:v>
      </x:c>
      <x:c r="H20" s="2" t="str">
        <x:v>Julie Aubert</x:v>
      </x:c>
    </x:row>
    <x:row r="21" ht="25" customHeight="1">
      <x:c r="A21" s="2" t="str">
        <x:v>M014</x:v>
      </x:c>
      <x:c r="B21" s="2" t="str">
        <x:v>Lumévia Personnel</x:v>
      </x:c>
      <x:c r="C21" s="9" t="n">
        <x:v>46248</x:v>
      </x:c>
      <x:c r="D21" s="2" t="str">
        <x:v>Administration</x:v>
      </x:c>
      <x:c r="E21" s="10" t="n">
        <x:v>9</x:v>
      </x:c>
      <x:c r="F21" s="10" t="n">
        <x:v>60</x:v>
      </x:c>
      <x:c r="G21" s="2" t="str">
        <x:v>Oui</x:v>
      </x:c>
      <x:c r="H21" s="2" t="str">
        <x:v>Noah Marchand</x:v>
      </x:c>
    </x:row>
    <x:row r="22" ht="25" customHeight="1">
      <x:c r="A22" s="2" t="str">
        <x:v>M015</x:v>
      </x:c>
      <x:c r="B22" s="2" t="str">
        <x:v>Orivelle Placement</x:v>
      </x:c>
      <x:c r="C22" s="9" t="n">
        <x:v>46249</x:v>
      </x:c>
      <x:c r="D22" s="2" t="str">
        <x:v>Logistique</x:v>
      </x:c>
      <x:c r="E22" s="10" t="n">
        <x:v>10</x:v>
      </x:c>
      <x:c r="F22" s="10"/>
      <x:c r="G22" s="2" t="str">
        <x:v>Oui</x:v>
      </x:c>
      <x:c r="H22" s="2" t="str">
        <x:v>Alice Dutoit</x:v>
      </x:c>
    </x:row>
    <x:row r="23" ht="25" customHeight="1">
      <x:c r="A23" s="2" t="str">
        <x:v>M016</x:v>
      </x:c>
      <x:c r="B23" s="2" t="str">
        <x:v>Alpélia Intérim</x:v>
      </x:c>
      <x:c r="C23" s="9" t="n">
        <x:v>46250</x:v>
      </x:c>
      <x:c r="D23" s="2" t="str">
        <x:v>Support</x:v>
      </x:c>
      <x:c r="E23" s="10" t="n">
        <x:v>7.5</x:v>
      </x:c>
      <x:c r="F23" s="10" t="n">
        <x:v>70</x:v>
      </x:c>
      <x:c r="G23" s="2" t="str">
        <x:v>Oui</x:v>
      </x:c>
      <x:c r="H23" s="2" t="str">
        <x:v>Thomas Rey</x:v>
      </x:c>
    </x:row>
    <x:row r="24" ht="25" customHeight="1">
      <x:c r="A24" s="2" t="str">
        <x:v>M017</x:v>
      </x:c>
      <x:c r="B24" s="2" t="str">
        <x:v>Lumévia Personnel</x:v>
      </x:c>
      <x:c r="C24" s="9" t="n">
        <x:v>46251</x:v>
      </x:c>
      <x:c r="D24" s="2" t="str">
        <x:v>Accueil</x:v>
      </x:c>
      <x:c r="E24" s="10" t="n">
        <x:v>8</x:v>
      </x:c>
      <x:c r="F24" s="10" t="n">
        <x:v>55</x:v>
      </x:c>
      <x:c r="G24" s="2" t="str">
        <x:v>Oui</x:v>
      </x:c>
      <x:c r="H24" s="2" t="str">
        <x:v>Clara Benoît</x:v>
      </x:c>
    </x:row>
    <x:row r="25" ht="25" customHeight="1">
      <x:c r="A25" s="2" t="str">
        <x:v>M018</x:v>
      </x:c>
      <x:c r="B25" s="2" t="str">
        <x:v>Orivelle Placement</x:v>
      </x:c>
      <x:c r="C25" s="9" t="n">
        <x:v>46252</x:v>
      </x:c>
      <x:c r="D25" s="2" t="str">
        <x:v>Administration</x:v>
      </x:c>
      <x:c r="E25" s="10" t="n">
        <x:v>6</x:v>
      </x:c>
      <x:c r="F25" s="10" t="n">
        <x:v>60</x:v>
      </x:c>
      <x:c r="G25" s="2" t="str">
        <x:v>Oui</x:v>
      </x:c>
      <x:c r="H25" s="2" t="str">
        <x:v>Mathis Blanc</x:v>
      </x:c>
    </x:row>
    <x:row r="26" ht="25" customHeight="1">
      <x:c r="A26" s="2" t="str">
        <x:v>M019</x:v>
      </x:c>
      <x:c r="B26" s="2" t="str">
        <x:v>Alpélia Intérim</x:v>
      </x:c>
      <x:c r="C26" s="9" t="n">
        <x:v>46253</x:v>
      </x:c>
      <x:c r="D26" s="2" t="str">
        <x:v>Logistique</x:v>
      </x:c>
      <x:c r="E26" s="10" t="n">
        <x:v>9</x:v>
      </x:c>
      <x:c r="F26" s="10" t="n">
        <x:v>65</x:v>
      </x:c>
      <x:c r="G26" s="2" t="str">
        <x:v>Non</x:v>
      </x:c>
      <x:c r="H26" s="2" t="str">
        <x:v>Inès Forestier</x:v>
      </x:c>
    </x:row>
    <x:row r="27" ht="25" customHeight="1">
      <x:c r="A27" s="2" t="str">
        <x:v>M020</x:v>
      </x:c>
      <x:c r="B27" s="2" t="str">
        <x:v>Lumévia Personnel</x:v>
      </x:c>
      <x:c r="C27" s="9" t="n">
        <x:v>46254</x:v>
      </x:c>
      <x:c r="D27" s="2" t="str">
        <x:v>Support</x:v>
      </x:c>
      <x:c r="E27" s="10" t="n">
        <x:v>10</x:v>
      </x:c>
      <x:c r="F27" s="10" t="n">
        <x:v>70</x:v>
      </x:c>
      <x:c r="G27" s="2" t="str">
        <x:v>Oui</x:v>
      </x:c>
      <x:c r="H27" s="2" t="str">
        <x:v>Antoine Mercier</x:v>
      </x:c>
    </x:row>
    <x:row r="28" ht="25" customHeight="1">
      <x:c r="A28" s="2" t="str">
        <x:v>M021</x:v>
      </x:c>
      <x:c r="B28" s="2" t="str">
        <x:v>Orivelle Placement</x:v>
      </x:c>
      <x:c r="C28" s="9" t="n">
        <x:v>46255</x:v>
      </x:c>
      <x:c r="D28" s="2" t="str">
        <x:v>Accueil</x:v>
      </x:c>
      <x:c r="E28" s="10" t="n">
        <x:v>7.5</x:v>
      </x:c>
      <x:c r="F28" s="10" t="n">
        <x:v>55</x:v>
      </x:c>
      <x:c r="G28" s="2" t="str">
        <x:v>Oui</x:v>
      </x:c>
      <x:c r="H28" s="2" t="str">
        <x:v>Élise Chappuis</x:v>
      </x:c>
    </x:row>
    <x:row r="29" ht="25" customHeight="1">
      <x:c r="A29" s="2" t="str">
        <x:v>M022</x:v>
      </x:c>
      <x:c r="B29" s="2" t="str">
        <x:v>Alpélia Intérim</x:v>
      </x:c>
      <x:c r="C29" s="9" t="n">
        <x:v>46256</x:v>
      </x:c>
      <x:c r="D29" s="2" t="str">
        <x:v>Administration</x:v>
      </x:c>
      <x:c r="E29" s="10" t="n">
        <x:v>8</x:v>
      </x:c>
      <x:c r="F29" s="10" t="n">
        <x:v>60</x:v>
      </x:c>
      <x:c r="G29" s="2" t="str">
        <x:v>Oui</x:v>
      </x:c>
      <x:c r="H29" s="2" t="str">
        <x:v>Maxime Duval</x:v>
      </x:c>
    </x:row>
    <x:row r="30" ht="25" customHeight="1">
      <x:c r="A30" s="2" t="str">
        <x:v>M023</x:v>
      </x:c>
      <x:c r="B30" s="2" t="str">
        <x:v>Lumévia Personnel</x:v>
      </x:c>
      <x:c r="C30" s="9" t="n">
        <x:v>46257</x:v>
      </x:c>
      <x:c r="D30" s="2" t="str">
        <x:v>Logistique</x:v>
      </x:c>
      <x:c r="E30" s="10" t="n">
        <x:v>6</x:v>
      </x:c>
      <x:c r="F30" s="10" t="n">
        <x:v>65</x:v>
      </x:c>
      <x:c r="G30" s="2" t="str">
        <x:v>Oui</x:v>
      </x:c>
      <x:c r="H30" s="2" t="str">
        <x:v>Nora Pelletier</x:v>
      </x:c>
    </x:row>
    <x:row r="31" ht="25" customHeight="1">
      <x:c r="A31" s="2" t="str">
        <x:v>M024</x:v>
      </x:c>
      <x:c r="B31" s="2" t="str">
        <x:v>Orivelle Placement</x:v>
      </x:c>
      <x:c r="C31" s="9" t="n">
        <x:v>46258</x:v>
      </x:c>
      <x:c r="D31" s="2" t="str">
        <x:v>Support</x:v>
      </x:c>
      <x:c r="E31" s="10" t="n">
        <x:v>9</x:v>
      </x:c>
      <x:c r="F31" s="10" t="n">
        <x:v>70</x:v>
      </x:c>
      <x:c r="G31" s="2" t="str">
        <x:v>Oui</x:v>
      </x:c>
      <x:c r="H31" s="2" t="str">
        <x:v>Victor Chevalier</x:v>
      </x:c>
    </x:row>
    <x:row r="32" ht="25" customHeight="1">
      <x:c r="A32" s="2" t="str">
        <x:v>M025</x:v>
      </x:c>
      <x:c r="B32" s="2" t="str">
        <x:v>Alpélia Intérim</x:v>
      </x:c>
      <x:c r="C32" s="9" t="n">
        <x:v>46259</x:v>
      </x:c>
      <x:c r="D32" s="2" t="str">
        <x:v>Accueil</x:v>
      </x:c>
      <x:c r="E32" s="10" t="n">
        <x:v>10</x:v>
      </x:c>
      <x:c r="F32" s="10" t="n">
        <x:v>55</x:v>
      </x:c>
      <x:c r="G32" s="2" t="str">
        <x:v>Oui</x:v>
      </x:c>
      <x:c r="H32" s="2" t="str">
        <x:v>Louise Gauthier</x:v>
      </x:c>
    </x:row>
    <x:row r="33" ht="25" customHeight="1">
      <x:c r="A33" s="2" t="str">
        <x:v>M026</x:v>
      </x:c>
      <x:c r="B33" s="2" t="str">
        <x:v>Lumévia Personnel</x:v>
      </x:c>
      <x:c r="C33" s="9" t="n">
        <x:v>46260</x:v>
      </x:c>
      <x:c r="D33" s="2" t="str">
        <x:v>Administration</x:v>
      </x:c>
      <x:c r="E33" s="10" t="n">
        <x:v>7.5</x:v>
      </x:c>
      <x:c r="F33" s="10" t="n">
        <x:v>60</x:v>
      </x:c>
      <x:c r="G33" s="2" t="str">
        <x:v>Oui</x:v>
      </x:c>
      <x:c r="H33" s="2" t="str">
        <x:v>Alexandre Colin</x:v>
      </x:c>
    </x:row>
    <x:row r="34" ht="25" customHeight="1">
      <x:c r="A34" s="2" t="str">
        <x:v>M027</x:v>
      </x:c>
      <x:c r="B34" s="2" t="str">
        <x:v>Orivelle Placement</x:v>
      </x:c>
      <x:c r="C34" s="9" t="n">
        <x:v>46261</x:v>
      </x:c>
      <x:c r="D34" s="2" t="str">
        <x:v>Logistique</x:v>
      </x:c>
      <x:c r="E34" s="10" t="n">
        <x:v>8</x:v>
      </x:c>
      <x:c r="F34" s="10" t="n">
        <x:v>65</x:v>
      </x:c>
      <x:c r="G34" s="2" t="str">
        <x:v>Oui</x:v>
      </x:c>
      <x:c r="H34" s="2" t="str">
        <x:v>Zoé Bernard</x:v>
      </x:c>
    </x:row>
    <x:row r="35" ht="25" customHeight="1">
      <x:c r="A35" s="2" t="str">
        <x:v>M028</x:v>
      </x:c>
      <x:c r="B35" s="2" t="str">
        <x:v>Alpélia Intérim</x:v>
      </x:c>
      <x:c r="C35" s="9" t="n">
        <x:v>46262</x:v>
      </x:c>
      <x:c r="D35" s="2" t="str">
        <x:v>Support</x:v>
      </x:c>
      <x:c r="E35" s="10" t="n">
        <x:v>6</x:v>
      </x:c>
      <x:c r="F35" s="10" t="n">
        <x:v>70</x:v>
      </x:c>
      <x:c r="G35" s="2" t="str">
        <x:v>Oui</x:v>
      </x:c>
      <x:c r="H35" s="2" t="str">
        <x:v>Raphaël Moulin</x:v>
      </x:c>
    </x:row>
    <x:row r="36" ht="25" customHeight="1">
      <x:c r="A36" s="2" t="str">
        <x:v>M029</x:v>
      </x:c>
      <x:c r="B36" s="2" t="str">
        <x:v>Lumévia Personnel</x:v>
      </x:c>
      <x:c r="C36" s="9" t="n">
        <x:v>46235</x:v>
      </x:c>
      <x:c r="D36" s="2" t="str">
        <x:v>Accueil</x:v>
      </x:c>
      <x:c r="E36" s="10" t="n">
        <x:v>9</x:v>
      </x:c>
      <x:c r="F36" s="10" t="n">
        <x:v>55</x:v>
      </x:c>
      <x:c r="G36" s="2" t="str">
        <x:v>Oui</x:v>
      </x:c>
      <x:c r="H36" s="2" t="str">
        <x:v>Anaïs Vernet</x:v>
      </x:c>
    </x:row>
    <x:row r="37" ht="25" customHeight="1">
      <x:c r="A37" s="2" t="str">
        <x:v>M030</x:v>
      </x:c>
      <x:c r="B37" s="2" t="str">
        <x:v>Orivelle Placement</x:v>
      </x:c>
      <x:c r="C37" s="9" t="n">
        <x:v>46236</x:v>
      </x:c>
      <x:c r="D37" s="2" t="str">
        <x:v>Administration</x:v>
      </x:c>
      <x:c r="E37" s="10" t="n">
        <x:v>10</x:v>
      </x:c>
      <x:c r="F37" s="10" t="n">
        <x:v>60</x:v>
      </x:c>
      <x:c r="G37" s="2" t="str">
        <x:v>Oui</x:v>
      </x:c>
      <x:c r="H37" s="2" t="str">
        <x:v>Simon Delorme</x:v>
      </x:c>
    </x:row>
    <x:row r="38" ht="25" customHeight="1">
      <x:c r="A38" s="2" t="str">
        <x:v>M031</x:v>
      </x:c>
      <x:c r="B38" s="2" t="str">
        <x:v>Alpélia Intérim</x:v>
      </x:c>
      <x:c r="C38" s="9" t="n">
        <x:v>46237</x:v>
      </x:c>
      <x:c r="D38" s="2" t="str">
        <x:v>Logistique</x:v>
      </x:c>
      <x:c r="E38" s="10" t="n">
        <x:v>7.5</x:v>
      </x:c>
      <x:c r="F38" s="10" t="n">
        <x:v>65</x:v>
      </x:c>
      <x:c r="G38" s="2" t="str">
        <x:v>Oui</x:v>
      </x:c>
      <x:c r="H38" s="2" t="str">
        <x:v>Camille Morel</x:v>
      </x:c>
    </x:row>
    <x:row r="39" ht="25" customHeight="1">
      <x:c r="A39" s="2" t="str">
        <x:v>M032</x:v>
      </x:c>
      <x:c r="B39" s="2" t="str">
        <x:v>Lumévia Personnel</x:v>
      </x:c>
      <x:c r="C39" s="9" t="n">
        <x:v>46238</x:v>
      </x:c>
      <x:c r="D39" s="2" t="str">
        <x:v>Support</x:v>
      </x:c>
      <x:c r="E39" s="10" t="n">
        <x:v>8</x:v>
      </x:c>
      <x:c r="F39" s="10" t="n">
        <x:v>70</x:v>
      </x:c>
      <x:c r="G39" s="2" t="str">
        <x:v>Oui</x:v>
      </x:c>
      <x:c r="H39" s="2" t="str">
        <x:v>Lucas Perrin</x:v>
      </x:c>
    </x:row>
    <x:row r="40" ht="25" customHeight="1">
      <x:c r="A40" s="2" t="str">
        <x:v>M033</x:v>
      </x:c>
      <x:c r="B40" s="2" t="str">
        <x:v>Orivelle Placement</x:v>
      </x:c>
      <x:c r="C40" s="9" t="n">
        <x:v>46239</x:v>
      </x:c>
      <x:c r="D40" s="2" t="str">
        <x:v>Accueil</x:v>
      </x:c>
      <x:c r="E40" s="10" t="n">
        <x:v>6</x:v>
      </x:c>
      <x:c r="F40" s="10" t="n">
        <x:v>55</x:v>
      </x:c>
      <x:c r="G40" s="2" t="str">
        <x:v>Oui</x:v>
      </x:c>
      <x:c r="H40" s="2" t="str">
        <x:v>Emma Favre</x:v>
      </x:c>
    </x:row>
    <x:row r="41" ht="25" customHeight="1">
      <x:c r="A41" s="2" t="str">
        <x:v>M034</x:v>
      </x:c>
      <x:c r="B41" s="2" t="str">
        <x:v>Alpélia Intérim</x:v>
      </x:c>
      <x:c r="C41" s="9" t="n">
        <x:v>46240</x:v>
      </x:c>
      <x:c r="D41" s="2" t="str">
        <x:v>Administration</x:v>
      </x:c>
      <x:c r="E41" s="10" t="n">
        <x:v>9</x:v>
      </x:c>
      <x:c r="F41" s="10" t="n">
        <x:v>60</x:v>
      </x:c>
      <x:c r="G41" s="2" t="str">
        <x:v>Oui</x:v>
      </x:c>
      <x:c r="H41" s="2" t="str">
        <x:v>Nathan Rochat</x:v>
      </x:c>
    </x:row>
    <x:row r="42" ht="25" customHeight="1">
      <x:c r="A42" s="2" t="str">
        <x:v>M035</x:v>
      </x:c>
      <x:c r="B42" s="2" t="str">
        <x:v>Lumévia Personnel</x:v>
      </x:c>
      <x:c r="C42" s="9" t="n">
        <x:v>46241</x:v>
      </x:c>
      <x:c r="D42" s="2" t="str">
        <x:v>Logistique</x:v>
      </x:c>
      <x:c r="E42" s="10" t="n">
        <x:v>10</x:v>
      </x:c>
      <x:c r="F42" s="10" t="n">
        <x:v>65</x:v>
      </x:c>
      <x:c r="G42" s="2" t="str">
        <x:v>Oui</x:v>
      </x:c>
      <x:c r="H42" s="2" t="str">
        <x:v>Léa Garnier</x:v>
      </x:c>
    </x:row>
    <x:row r="43" ht="25" customHeight="1">
      <x:c r="A43" s="2" t="str">
        <x:v>M036</x:v>
      </x:c>
      <x:c r="B43" s="2" t="str">
        <x:v>Orivelle Placement</x:v>
      </x:c>
      <x:c r="C43" s="9" t="n">
        <x:v>46242</x:v>
      </x:c>
      <x:c r="D43" s="2" t="str">
        <x:v>Support</x:v>
      </x:c>
      <x:c r="E43" s="10" t="n">
        <x:v>7.5</x:v>
      </x:c>
      <x:c r="F43" s="10" t="n">
        <x:v>70</x:v>
      </x:c>
      <x:c r="G43" s="2" t="str">
        <x:v>Oui</x:v>
      </x:c>
      <x:c r="H43" s="2" t="str">
        <x:v>Hugo Monnier</x:v>
      </x:c>
    </x:row>
    <x:row r="44" ht="25" customHeight="1">
      <x:c r="A44" s="2" t="str">
        <x:v>M037</x:v>
      </x:c>
      <x:c r="B44" s="2" t="str">
        <x:v>Alpélia Intérim</x:v>
      </x:c>
      <x:c r="C44" s="9" t="n">
        <x:v>46243</x:v>
      </x:c>
      <x:c r="D44" s="2" t="str">
        <x:v>Accueil</x:v>
      </x:c>
      <x:c r="E44" s="10" t="n">
        <x:v>8</x:v>
      </x:c>
      <x:c r="F44" s="10" t="n">
        <x:v>55</x:v>
      </x:c>
      <x:c r="G44" s="2" t="str">
        <x:v>Oui</x:v>
      </x:c>
      <x:c r="H44" s="2" t="str">
        <x:v>Chloé Vuille</x:v>
      </x:c>
    </x:row>
    <x:row r="45" ht="25" customHeight="1">
      <x:c r="A45" s="2" t="str">
        <x:v>M038</x:v>
      </x:c>
      <x:c r="B45" s="2" t="str">
        <x:v>Lumévia Personnel</x:v>
      </x:c>
      <x:c r="C45" s="9" t="n">
        <x:v>46244</x:v>
      </x:c>
      <x:c r="D45" s="2" t="str">
        <x:v>Administration</x:v>
      </x:c>
      <x:c r="E45" s="10" t="n">
        <x:v>6</x:v>
      </x:c>
      <x:c r="F45" s="10" t="n">
        <x:v>60</x:v>
      </x:c>
      <x:c r="G45" s="2" t="str">
        <x:v>Oui</x:v>
      </x:c>
      <x:c r="H45" s="2" t="str">
        <x:v>Arthur Lambert</x:v>
      </x:c>
    </x:row>
    <x:row r="46" ht="25" customHeight="1">
      <x:c r="A46" s="2" t="str">
        <x:v>M039</x:v>
      </x:c>
      <x:c r="B46" s="2" t="str">
        <x:v>Orivelle Placement</x:v>
      </x:c>
      <x:c r="C46" s="9" t="n">
        <x:v>46245</x:v>
      </x:c>
      <x:c r="D46" s="2" t="str">
        <x:v>Logistique</x:v>
      </x:c>
      <x:c r="E46" s="10" t="n">
        <x:v>9</x:v>
      </x:c>
      <x:c r="F46" s="10" t="n">
        <x:v>65</x:v>
      </x:c>
      <x:c r="G46" s="2" t="str">
        <x:v>Oui</x:v>
      </x:c>
      <x:c r="H46" s="2" t="str">
        <x:v>Sarah Dumont</x:v>
      </x:c>
    </x:row>
    <x:row r="47" ht="25" customHeight="1">
      <x:c r="A47" s="2" t="str">
        <x:v>M040</x:v>
      </x:c>
      <x:c r="B47" s="2" t="str">
        <x:v>Alpélia Intérim</x:v>
      </x:c>
      <x:c r="C47" s="9" t="n">
        <x:v>46246</x:v>
      </x:c>
      <x:c r="D47" s="2" t="str">
        <x:v>Support</x:v>
      </x:c>
      <x:c r="E47" s="10" t="n">
        <x:v>10</x:v>
      </x:c>
      <x:c r="F47" s="10" t="n">
        <x:v>70</x:v>
      </x:c>
      <x:c r="G47" s="2" t="str">
        <x:v>Oui</x:v>
      </x:c>
      <x:c r="H47" s="2" t="str">
        <x:v>Louis Girard</x:v>
      </x:c>
    </x:row>
    <x:row r="48" ht="25" customHeight="1">
      <x:c r="A48" s="2" t="str">
        <x:v>M041</x:v>
      </x:c>
      <x:c r="B48" s="2" t="str">
        <x:v>Lumévia Personnel</x:v>
      </x:c>
      <x:c r="C48" s="9" t="n">
        <x:v>46247</x:v>
      </x:c>
      <x:c r="D48" s="2" t="str">
        <x:v>Accueil</x:v>
      </x:c>
      <x:c r="E48" s="10" t="n">
        <x:v>7.5</x:v>
      </x:c>
      <x:c r="F48" s="10" t="n">
        <x:v>55</x:v>
      </x:c>
      <x:c r="G48" s="2" t="str">
        <x:v>Oui</x:v>
      </x:c>
      <x:c r="H48" s="2" t="str">
        <x:v>Manon Clerc</x:v>
      </x:c>
    </x:row>
    <x:row r="49" ht="25" customHeight="1">
      <x:c r="A49" s="2" t="str">
        <x:v>M042</x:v>
      </x:c>
      <x:c r="B49" s="2" t="str">
        <x:v>Orivelle Placement</x:v>
      </x:c>
      <x:c r="C49" s="9" t="n">
        <x:v>46248</x:v>
      </x:c>
      <x:c r="D49" s="2" t="str">
        <x:v>Administration</x:v>
      </x:c>
      <x:c r="E49" s="10" t="n">
        <x:v>8</x:v>
      </x:c>
      <x:c r="F49" s="10" t="n">
        <x:v>60</x:v>
      </x:c>
      <x:c r="G49" s="2" t="str">
        <x:v>Oui</x:v>
      </x:c>
      <x:c r="H49" s="2" t="str">
        <x:v>Gabriel Renaud</x:v>
      </x:c>
    </x:row>
    <x:row r="50" ht="25" customHeight="1">
      <x:c r="A50" s="2" t="str">
        <x:v>M043</x:v>
      </x:c>
      <x:c r="B50" s="2" t="str">
        <x:v>Alpélia Intérim</x:v>
      </x:c>
      <x:c r="C50" s="9" t="n">
        <x:v>46249</x:v>
      </x:c>
      <x:c r="D50" s="2" t="str">
        <x:v>Logistique</x:v>
      </x:c>
      <x:c r="E50" s="10" t="n">
        <x:v>6</x:v>
      </x:c>
      <x:c r="F50" s="10" t="n">
        <x:v>65</x:v>
      </x:c>
      <x:c r="G50" s="2" t="str">
        <x:v>Oui</x:v>
      </x:c>
      <x:c r="H50" s="2" t="str">
        <x:v>Julie Aubert</x:v>
      </x:c>
    </x:row>
    <x:row r="51" ht="25" customHeight="1">
      <x:c r="A51" s="2" t="str">
        <x:v>M044</x:v>
      </x:c>
      <x:c r="B51" s="2" t="str">
        <x:v>Lumévia Personnel</x:v>
      </x:c>
      <x:c r="C51" s="9" t="n">
        <x:v>46250</x:v>
      </x:c>
      <x:c r="D51" s="2" t="str">
        <x:v>Support</x:v>
      </x:c>
      <x:c r="E51" s="10" t="n">
        <x:v>9</x:v>
      </x:c>
      <x:c r="F51" s="10" t="n">
        <x:v>70</x:v>
      </x:c>
      <x:c r="G51" s="2" t="str">
        <x:v>Oui</x:v>
      </x:c>
      <x:c r="H51" s="2" t="str">
        <x:v>Noah Marchand</x:v>
      </x:c>
    </x:row>
    <x:row r="52" ht="25" customHeight="1">
      <x:c r="A52" s="2" t="str">
        <x:v>M045</x:v>
      </x:c>
      <x:c r="B52" s="2" t="str">
        <x:v>Orivelle Placement</x:v>
      </x:c>
      <x:c r="C52" s="9" t="n">
        <x:v>46251</x:v>
      </x:c>
      <x:c r="D52" s="2" t="str">
        <x:v>Accueil</x:v>
      </x:c>
      <x:c r="E52" s="10" t="n">
        <x:v>10</x:v>
      </x:c>
      <x:c r="F52" s="10" t="n">
        <x:v>55</x:v>
      </x:c>
      <x:c r="G52" s="2" t="str">
        <x:v>Oui</x:v>
      </x:c>
      <x:c r="H52" s="2" t="str">
        <x:v>Alice Dutoit</x:v>
      </x:c>
    </x:row>
    <x:row r="53" ht="25" customHeight="1">
      <x:c r="A53" s="2" t="str">
        <x:v>M046</x:v>
      </x:c>
      <x:c r="B53" s="2" t="str">
        <x:v>Alpélia Intérim</x:v>
      </x:c>
      <x:c r="C53" s="9" t="n">
        <x:v>46252</x:v>
      </x:c>
      <x:c r="D53" s="2" t="str">
        <x:v>Administration</x:v>
      </x:c>
      <x:c r="E53" s="10" t="n">
        <x:v>7.5</x:v>
      </x:c>
      <x:c r="F53" s="10" t="n">
        <x:v>60</x:v>
      </x:c>
      <x:c r="G53" s="2" t="str">
        <x:v>Oui</x:v>
      </x:c>
      <x:c r="H53" s="2" t="str">
        <x:v>Thomas Rey</x:v>
      </x:c>
    </x:row>
    <x:row r="54" ht="25" customHeight="1">
      <x:c r="A54" s="2" t="str">
        <x:v>M047</x:v>
      </x:c>
      <x:c r="B54" s="2" t="str">
        <x:v>Lumévia Personnel</x:v>
      </x:c>
      <x:c r="C54" s="9" t="n">
        <x:v>46253</x:v>
      </x:c>
      <x:c r="D54" s="2" t="str">
        <x:v>Logistique</x:v>
      </x:c>
      <x:c r="E54" s="10" t="n">
        <x:v>8</x:v>
      </x:c>
      <x:c r="F54" s="10" t="n">
        <x:v>65</x:v>
      </x:c>
      <x:c r="G54" s="2" t="str">
        <x:v>Oui</x:v>
      </x:c>
      <x:c r="H54" s="2" t="str">
        <x:v>Clara Benoît</x:v>
      </x:c>
    </x:row>
    <x:row r="55" ht="25" customHeight="1">
      <x:c r="A55" s="2" t="str">
        <x:v>M048</x:v>
      </x:c>
      <x:c r="B55" s="2" t="str">
        <x:v>Orivelle Placement</x:v>
      </x:c>
      <x:c r="C55" s="9" t="n">
        <x:v>46254</x:v>
      </x:c>
      <x:c r="D55" s="2" t="str">
        <x:v>Support</x:v>
      </x:c>
      <x:c r="E55" s="10" t="n">
        <x:v>6</x:v>
      </x:c>
      <x:c r="F55" s="10" t="n">
        <x:v>70</x:v>
      </x:c>
      <x:c r="G55" s="2" t="str">
        <x:v>Oui</x:v>
      </x:c>
      <x:c r="H55" s="2" t="str">
        <x:v>Mathis Blanc</x:v>
      </x:c>
    </x:row>
    <x:row r="56" ht="25" customHeight="1">
      <x:c r="A56" s="2" t="str">
        <x:v>M049</x:v>
      </x:c>
      <x:c r="B56" s="2" t="str">
        <x:v>Alpélia Intérim</x:v>
      </x:c>
      <x:c r="C56" s="9" t="n">
        <x:v>46255</x:v>
      </x:c>
      <x:c r="D56" s="2" t="str">
        <x:v>Accueil</x:v>
      </x:c>
      <x:c r="E56" s="10" t="n">
        <x:v>9</x:v>
      </x:c>
      <x:c r="F56" s="10" t="n">
        <x:v>55</x:v>
      </x:c>
      <x:c r="G56" s="2" t="str">
        <x:v>Oui</x:v>
      </x:c>
      <x:c r="H56" s="2" t="str">
        <x:v>Inès Forestier</x:v>
      </x:c>
    </x:row>
    <x:row r="57" ht="25" customHeight="1">
      <x:c r="A57" s="2" t="str">
        <x:v>M050</x:v>
      </x:c>
      <x:c r="B57" s="2" t="str">
        <x:v>Lumévia Personnel</x:v>
      </x:c>
      <x:c r="C57" s="9" t="n">
        <x:v>46256</x:v>
      </x:c>
      <x:c r="D57" s="2" t="str">
        <x:v>Administration</x:v>
      </x:c>
      <x:c r="E57" s="10" t="n">
        <x:v>10</x:v>
      </x:c>
      <x:c r="F57" s="10" t="n">
        <x:v>60</x:v>
      </x:c>
      <x:c r="G57" s="2" t="str">
        <x:v>Oui</x:v>
      </x:c>
      <x:c r="H57" s="2" t="str">
        <x:v>Antoine Mercier</x:v>
      </x:c>
    </x:row>
    <x:row r="58" ht="25" customHeight="1">
      <x:c r="A58" s="2" t="str">
        <x:v>M051</x:v>
      </x:c>
      <x:c r="B58" s="2" t="str">
        <x:v>Orivelle Placement</x:v>
      </x:c>
      <x:c r="C58" s="9" t="n">
        <x:v>46257</x:v>
      </x:c>
      <x:c r="D58" s="2" t="str">
        <x:v>Logistique</x:v>
      </x:c>
      <x:c r="E58" s="10" t="n">
        <x:v>7.5</x:v>
      </x:c>
      <x:c r="F58" s="10" t="n">
        <x:v>65</x:v>
      </x:c>
      <x:c r="G58" s="2" t="str">
        <x:v>Oui</x:v>
      </x:c>
      <x:c r="H58" s="2" t="str">
        <x:v>Élise Chappuis</x:v>
      </x:c>
    </x:row>
    <x:row r="59" ht="25" customHeight="1">
      <x:c r="A59" s="2" t="str">
        <x:v>M052</x:v>
      </x:c>
      <x:c r="B59" s="2" t="str">
        <x:v>Alpélia Intérim</x:v>
      </x:c>
      <x:c r="C59" s="9" t="n">
        <x:v>46258</x:v>
      </x:c>
      <x:c r="D59" s="2" t="str">
        <x:v>Support</x:v>
      </x:c>
      <x:c r="E59" s="10" t="n">
        <x:v>8</x:v>
      </x:c>
      <x:c r="F59" s="10" t="n">
        <x:v>70</x:v>
      </x:c>
      <x:c r="G59" s="2" t="str">
        <x:v>Oui</x:v>
      </x:c>
      <x:c r="H59" s="2" t="str">
        <x:v>Maxime Duval</x:v>
      </x:c>
    </x:row>
    <x:row r="60" ht="25" customHeight="1">
      <x:c r="A60" s="2" t="str">
        <x:v>M053</x:v>
      </x:c>
      <x:c r="B60" s="2" t="str">
        <x:v>Lumévia Personnel</x:v>
      </x:c>
      <x:c r="C60" s="9" t="n">
        <x:v>46259</x:v>
      </x:c>
      <x:c r="D60" s="2" t="str">
        <x:v>Accueil</x:v>
      </x:c>
      <x:c r="E60" s="10" t="n">
        <x:v>6</x:v>
      </x:c>
      <x:c r="F60" s="10" t="n">
        <x:v>55</x:v>
      </x:c>
      <x:c r="G60" s="2" t="str">
        <x:v>Oui</x:v>
      </x:c>
      <x:c r="H60" s="2" t="str">
        <x:v>Nora Pelletier</x:v>
      </x:c>
    </x:row>
    <x:row r="61" ht="25" customHeight="1">
      <x:c r="A61" s="2" t="str">
        <x:v>M054</x:v>
      </x:c>
      <x:c r="B61" s="2" t="str">
        <x:v>Orivelle Placement</x:v>
      </x:c>
      <x:c r="C61" s="9" t="n">
        <x:v>46260</x:v>
      </x:c>
      <x:c r="D61" s="2" t="str">
        <x:v>Administration</x:v>
      </x:c>
      <x:c r="E61" s="10" t="n">
        <x:v>9</x:v>
      </x:c>
      <x:c r="F61" s="10" t="n">
        <x:v>60</x:v>
      </x:c>
      <x:c r="G61" s="2" t="str">
        <x:v>Oui</x:v>
      </x:c>
      <x:c r="H61" s="2" t="str">
        <x:v>Victor Chevalier</x:v>
      </x:c>
    </x:row>
    <x:row r="62" ht="25" customHeight="1">
      <x:c r="A62" s="2" t="str">
        <x:v>M055</x:v>
      </x:c>
      <x:c r="B62" s="2" t="str">
        <x:v>Alpélia Intérim</x:v>
      </x:c>
      <x:c r="C62" s="9" t="n">
        <x:v>46261</x:v>
      </x:c>
      <x:c r="D62" s="2" t="str">
        <x:v>Logistique</x:v>
      </x:c>
      <x:c r="E62" s="10" t="n">
        <x:v>10</x:v>
      </x:c>
      <x:c r="F62" s="10" t="n">
        <x:v>65</x:v>
      </x:c>
      <x:c r="G62" s="2" t="str">
        <x:v>Oui</x:v>
      </x:c>
      <x:c r="H62" s="2" t="str">
        <x:v>Louise Gauthier</x:v>
      </x:c>
    </x:row>
    <x:row r="63" ht="25" customHeight="1">
      <x:c r="A63" s="2" t="str">
        <x:v>M056</x:v>
      </x:c>
      <x:c r="B63" s="2" t="str">
        <x:v>Lumévia Personnel</x:v>
      </x:c>
      <x:c r="C63" s="9" t="n">
        <x:v>46262</x:v>
      </x:c>
      <x:c r="D63" s="2" t="str">
        <x:v>Support</x:v>
      </x:c>
      <x:c r="E63" s="10" t="n">
        <x:v>7.5</x:v>
      </x:c>
      <x:c r="F63" s="10" t="n">
        <x:v>70</x:v>
      </x:c>
      <x:c r="G63" s="2" t="str">
        <x:v>Oui</x:v>
      </x:c>
      <x:c r="H63" s="2" t="str">
        <x:v>Alexandre Colin</x:v>
      </x:c>
    </x:row>
    <x:row r="64" ht="25" customHeight="1">
      <x:c r="A64" s="2" t="str">
        <x:v>M057</x:v>
      </x:c>
      <x:c r="B64" s="2" t="str">
        <x:v>Orivelle Placement</x:v>
      </x:c>
      <x:c r="C64" s="9" t="n">
        <x:v>46235</x:v>
      </x:c>
      <x:c r="D64" s="2" t="str">
        <x:v>Accueil</x:v>
      </x:c>
      <x:c r="E64" s="10" t="n">
        <x:v>8</x:v>
      </x:c>
      <x:c r="F64" s="10" t="n">
        <x:v>55</x:v>
      </x:c>
      <x:c r="G64" s="2" t="str">
        <x:v>Oui</x:v>
      </x:c>
      <x:c r="H64" s="2" t="str">
        <x:v>Zoé Bernard</x:v>
      </x:c>
    </x:row>
    <x:row r="65" ht="25" customHeight="1">
      <x:c r="A65" s="2" t="str">
        <x:v>M058</x:v>
      </x:c>
      <x:c r="B65" s="2" t="str">
        <x:v>Alpélia Intérim</x:v>
      </x:c>
      <x:c r="C65" s="9" t="n">
        <x:v>46236</x:v>
      </x:c>
      <x:c r="D65" s="2" t="str">
        <x:v>Administration</x:v>
      </x:c>
      <x:c r="E65" s="10" t="n">
        <x:v>6</x:v>
      </x:c>
      <x:c r="F65" s="10" t="n">
        <x:v>60</x:v>
      </x:c>
      <x:c r="G65" s="2" t="str">
        <x:v>Oui</x:v>
      </x:c>
      <x:c r="H65" s="2" t="str">
        <x:v>Raphaël Moulin</x:v>
      </x:c>
    </x:row>
    <x:row r="66" ht="25" customHeight="1">
      <x:c r="A66" s="2" t="str">
        <x:v>M059</x:v>
      </x:c>
      <x:c r="B66" s="2" t="str">
        <x:v>Lumévia Personnel</x:v>
      </x:c>
      <x:c r="C66" s="9" t="n">
        <x:v>46237</x:v>
      </x:c>
      <x:c r="D66" s="2" t="str">
        <x:v>Logistique</x:v>
      </x:c>
      <x:c r="E66" s="10" t="n">
        <x:v>9</x:v>
      </x:c>
      <x:c r="F66" s="10" t="n">
        <x:v>65</x:v>
      </x:c>
      <x:c r="G66" s="2" t="str">
        <x:v>Oui</x:v>
      </x:c>
      <x:c r="H66" s="2" t="str">
        <x:v>Anaïs Vernet</x:v>
      </x:c>
    </x:row>
    <x:row r="67" ht="25" customHeight="1">
      <x:c r="A67" s="2" t="str">
        <x:v>M060</x:v>
      </x:c>
      <x:c r="B67" s="2" t="str">
        <x:v>Orivelle Placement</x:v>
      </x:c>
      <x:c r="C67" s="9" t="n">
        <x:v>46238</x:v>
      </x:c>
      <x:c r="D67" s="2" t="str">
        <x:v>Support</x:v>
      </x:c>
      <x:c r="E67" s="10" t="n">
        <x:v>10</x:v>
      </x:c>
      <x:c r="F67" s="10" t="n">
        <x:v>70</x:v>
      </x:c>
      <x:c r="G67" s="2" t="str">
        <x:v>Oui</x:v>
      </x:c>
      <x:c r="H67" s="2" t="str">
        <x:v>Simon Delorme</x:v>
      </x:c>
    </x:row>
    <x:row r="68" ht="25" customHeight="1">
      <x:c r="A68" s="2" t="str">
        <x:v>M061</x:v>
      </x:c>
      <x:c r="B68" s="2" t="str">
        <x:v>Alpélia Intérim</x:v>
      </x:c>
      <x:c r="C68" s="9" t="n">
        <x:v>46239</x:v>
      </x:c>
      <x:c r="D68" s="2" t="str">
        <x:v>Accueil</x:v>
      </x:c>
      <x:c r="E68" s="10" t="n">
        <x:v>7.5</x:v>
      </x:c>
      <x:c r="F68" s="10" t="n">
        <x:v>55</x:v>
      </x:c>
      <x:c r="G68" s="2" t="str">
        <x:v>Oui</x:v>
      </x:c>
      <x:c r="H68" s="2" t="str">
        <x:v>Camille Morel</x:v>
      </x:c>
    </x:row>
    <x:row r="69" ht="25" customHeight="1">
      <x:c r="A69" s="2" t="str">
        <x:v>M062</x:v>
      </x:c>
      <x:c r="B69" s="2" t="str">
        <x:v>Lumévia Personnel</x:v>
      </x:c>
      <x:c r="C69" s="9" t="n">
        <x:v>46240</x:v>
      </x:c>
      <x:c r="D69" s="2" t="str">
        <x:v>Administration</x:v>
      </x:c>
      <x:c r="E69" s="10" t="n">
        <x:v>8</x:v>
      </x:c>
      <x:c r="F69" s="10" t="n">
        <x:v>60</x:v>
      </x:c>
      <x:c r="G69" s="2" t="str">
        <x:v>Oui</x:v>
      </x:c>
      <x:c r="H69" s="2" t="str">
        <x:v>Lucas Perrin</x:v>
      </x:c>
    </x:row>
    <x:row r="70" ht="25" customHeight="1">
      <x:c r="A70" s="2" t="str">
        <x:v>M063</x:v>
      </x:c>
      <x:c r="B70" s="2" t="str">
        <x:v>Orivelle Placement</x:v>
      </x:c>
      <x:c r="C70" s="9" t="n">
        <x:v>46241</x:v>
      </x:c>
      <x:c r="D70" s="2" t="str">
        <x:v>Logistique</x:v>
      </x:c>
      <x:c r="E70" s="10" t="n">
        <x:v>6</x:v>
      </x:c>
      <x:c r="F70" s="10" t="n">
        <x:v>65</x:v>
      </x:c>
      <x:c r="G70" s="2" t="str">
        <x:v>Oui</x:v>
      </x:c>
      <x:c r="H70" s="2" t="str">
        <x:v>Emma Favre</x:v>
      </x:c>
    </x:row>
    <x:row r="71" ht="25" customHeight="1">
      <x:c r="A71" s="2" t="str">
        <x:v>M064</x:v>
      </x:c>
      <x:c r="B71" s="2" t="str">
        <x:v>Alpélia Intérim</x:v>
      </x:c>
      <x:c r="C71" s="9" t="n">
        <x:v>46242</x:v>
      </x:c>
      <x:c r="D71" s="2" t="str">
        <x:v>Support</x:v>
      </x:c>
      <x:c r="E71" s="10" t="n">
        <x:v>9</x:v>
      </x:c>
      <x:c r="F71" s="10" t="n">
        <x:v>70</x:v>
      </x:c>
      <x:c r="G71" s="2" t="str">
        <x:v>Oui</x:v>
      </x:c>
      <x:c r="H71" s="2" t="str">
        <x:v>Nathan Rochat</x:v>
      </x:c>
    </x:row>
    <x:row r="72" ht="25" customHeight="1">
      <x:c r="A72" s="2" t="str">
        <x:v>M065</x:v>
      </x:c>
      <x:c r="B72" s="2" t="str">
        <x:v>Lumévia Personnel</x:v>
      </x:c>
      <x:c r="C72" s="9" t="n">
        <x:v>46243</x:v>
      </x:c>
      <x:c r="D72" s="2" t="str">
        <x:v>Accueil</x:v>
      </x:c>
      <x:c r="E72" s="10" t="n">
        <x:v>10</x:v>
      </x:c>
      <x:c r="F72" s="10" t="n">
        <x:v>55</x:v>
      </x:c>
      <x:c r="G72" s="2" t="str">
        <x:v>Oui</x:v>
      </x:c>
      <x:c r="H72" s="2" t="str">
        <x:v>Léa Garnier</x:v>
      </x:c>
    </x:row>
    <x:row r="73" ht="25" customHeight="1">
      <x:c r="A73" s="2" t="str">
        <x:v>M066</x:v>
      </x:c>
      <x:c r="B73" s="2" t="str">
        <x:v>Orivelle Placement</x:v>
      </x:c>
      <x:c r="C73" s="9" t="n">
        <x:v>46244</x:v>
      </x:c>
      <x:c r="D73" s="2" t="str">
        <x:v>Administration</x:v>
      </x:c>
      <x:c r="E73" s="10" t="n">
        <x:v>7.5</x:v>
      </x:c>
      <x:c r="F73" s="10" t="n">
        <x:v>60</x:v>
      </x:c>
      <x:c r="G73" s="2" t="str">
        <x:v>Oui</x:v>
      </x:c>
      <x:c r="H73" s="2" t="str">
        <x:v>Hugo Monnier</x:v>
      </x:c>
    </x:row>
    <x:row r="74" ht="25" customHeight="1">
      <x:c r="A74" s="2" t="str">
        <x:v>M067</x:v>
      </x:c>
      <x:c r="B74" s="2" t="str">
        <x:v>Alpélia Intérim</x:v>
      </x:c>
      <x:c r="C74" s="9" t="n">
        <x:v>46245</x:v>
      </x:c>
      <x:c r="D74" s="2" t="str">
        <x:v>Logistique</x:v>
      </x:c>
      <x:c r="E74" s="10" t="n">
        <x:v>8</x:v>
      </x:c>
      <x:c r="F74" s="10" t="n">
        <x:v>65</x:v>
      </x:c>
      <x:c r="G74" s="2" t="str">
        <x:v>Oui</x:v>
      </x:c>
      <x:c r="H74" s="2" t="str">
        <x:v>Chloé Vuille</x:v>
      </x:c>
    </x:row>
    <x:row r="75" ht="25" customHeight="1">
      <x:c r="A75" s="2" t="str">
        <x:v>M068</x:v>
      </x:c>
      <x:c r="B75" s="2" t="str">
        <x:v>Lumévia Personnel</x:v>
      </x:c>
      <x:c r="C75" s="9" t="n">
        <x:v>46246</x:v>
      </x:c>
      <x:c r="D75" s="2" t="str">
        <x:v>Support</x:v>
      </x:c>
      <x:c r="E75" s="10" t="n">
        <x:v>6</x:v>
      </x:c>
      <x:c r="F75" s="10" t="n">
        <x:v>70</x:v>
      </x:c>
      <x:c r="G75" s="2" t="str">
        <x:v>Oui</x:v>
      </x:c>
      <x:c r="H75" s="2" t="str">
        <x:v>Arthur Lambert</x:v>
      </x:c>
    </x:row>
    <x:row r="76" ht="25" customHeight="1">
      <x:c r="A76" s="2" t="str">
        <x:v>M069</x:v>
      </x:c>
      <x:c r="B76" s="2" t="str">
        <x:v>Orivelle Placement</x:v>
      </x:c>
      <x:c r="C76" s="9" t="n">
        <x:v>46247</x:v>
      </x:c>
      <x:c r="D76" s="2" t="str">
        <x:v>Accueil</x:v>
      </x:c>
      <x:c r="E76" s="10" t="n">
        <x:v>9</x:v>
      </x:c>
      <x:c r="F76" s="10" t="n">
        <x:v>55</x:v>
      </x:c>
      <x:c r="G76" s="2" t="str">
        <x:v>Oui</x:v>
      </x:c>
      <x:c r="H76" s="2" t="str">
        <x:v>Sarah Dumont</x:v>
      </x:c>
    </x:row>
    <x:row r="77" ht="25" customHeight="1">
      <x:c r="A77" s="2" t="str">
        <x:v>M070</x:v>
      </x:c>
      <x:c r="B77" s="2" t="str">
        <x:v>Alpélia Intérim</x:v>
      </x:c>
      <x:c r="C77" s="9" t="n">
        <x:v>46248</x:v>
      </x:c>
      <x:c r="D77" s="2" t="str">
        <x:v>Administration</x:v>
      </x:c>
      <x:c r="E77" s="10" t="n">
        <x:v>10</x:v>
      </x:c>
      <x:c r="F77" s="10" t="n">
        <x:v>60</x:v>
      </x:c>
      <x:c r="G77" s="2" t="str">
        <x:v>Oui</x:v>
      </x:c>
      <x:c r="H77" s="2" t="str">
        <x:v>Louis Girard</x:v>
      </x:c>
    </x:row>
    <x:row r="78" ht="25" customHeight="1">
      <x:c r="A78" s="2" t="str">
        <x:v>M071</x:v>
      </x:c>
      <x:c r="B78" s="2" t="str">
        <x:v>Lumévia Personnel</x:v>
      </x:c>
      <x:c r="C78" s="9" t="n">
        <x:v>46249</x:v>
      </x:c>
      <x:c r="D78" s="2" t="str">
        <x:v>Logistique</x:v>
      </x:c>
      <x:c r="E78" s="10" t="n">
        <x:v>7.5</x:v>
      </x:c>
      <x:c r="F78" s="10" t="n">
        <x:v>65</x:v>
      </x:c>
      <x:c r="G78" s="2" t="str">
        <x:v>Oui</x:v>
      </x:c>
      <x:c r="H78" s="2" t="str">
        <x:v>Manon Clerc</x:v>
      </x:c>
    </x:row>
    <x:row r="79" ht="25" customHeight="1">
      <x:c r="A79" s="2" t="str">
        <x:v>M072</x:v>
      </x:c>
      <x:c r="B79" s="2" t="str">
        <x:v>Orivelle Placement</x:v>
      </x:c>
      <x:c r="C79" s="9" t="n">
        <x:v>46250</x:v>
      </x:c>
      <x:c r="D79" s="2" t="str">
        <x:v>Support</x:v>
      </x:c>
      <x:c r="E79" s="10" t="n">
        <x:v>8</x:v>
      </x:c>
      <x:c r="F79" s="10" t="n">
        <x:v>70</x:v>
      </x:c>
      <x:c r="G79" s="2" t="str">
        <x:v>Oui</x:v>
      </x:c>
      <x:c r="H79" s="2" t="str">
        <x:v>Gabriel Renaud</x:v>
      </x:c>
    </x:row>
    <x:row r="80" ht="25" customHeight="1">
      <x:c r="A80" s="2" t="str">
        <x:v>M073</x:v>
      </x:c>
      <x:c r="B80" s="2" t="str">
        <x:v>Alpélia Intérim</x:v>
      </x:c>
      <x:c r="C80" s="9" t="n">
        <x:v>46251</x:v>
      </x:c>
      <x:c r="D80" s="2" t="str">
        <x:v>Accueil</x:v>
      </x:c>
      <x:c r="E80" s="10" t="n">
        <x:v>6</x:v>
      </x:c>
      <x:c r="F80" s="10" t="n">
        <x:v>55</x:v>
      </x:c>
      <x:c r="G80" s="2" t="str">
        <x:v>Oui</x:v>
      </x:c>
      <x:c r="H80" s="2" t="str">
        <x:v>Julie Aubert</x:v>
      </x:c>
    </x:row>
    <x:row r="81" ht="25" customHeight="1">
      <x:c r="A81" s="2" t="str">
        <x:v>M074</x:v>
      </x:c>
      <x:c r="B81" s="2" t="str">
        <x:v>Lumévia Personnel</x:v>
      </x:c>
      <x:c r="C81" s="9" t="n">
        <x:v>46252</x:v>
      </x:c>
      <x:c r="D81" s="2" t="str">
        <x:v>Administration</x:v>
      </x:c>
      <x:c r="E81" s="10" t="n">
        <x:v>9</x:v>
      </x:c>
      <x:c r="F81" s="10" t="n">
        <x:v>60</x:v>
      </x:c>
      <x:c r="G81" s="2" t="str">
        <x:v>Oui</x:v>
      </x:c>
      <x:c r="H81" s="2" t="str">
        <x:v>Noah Marchand</x:v>
      </x:c>
    </x:row>
    <x:row r="82" ht="25" customHeight="1">
      <x:c r="A82" s="2" t="str">
        <x:v>M075</x:v>
      </x:c>
      <x:c r="B82" s="2" t="str">
        <x:v>Orivelle Placement</x:v>
      </x:c>
      <x:c r="C82" s="9" t="n">
        <x:v>46253</x:v>
      </x:c>
      <x:c r="D82" s="2" t="str">
        <x:v>Logistique</x:v>
      </x:c>
      <x:c r="E82" s="10" t="n">
        <x:v>10</x:v>
      </x:c>
      <x:c r="F82" s="10" t="n">
        <x:v>65</x:v>
      </x:c>
      <x:c r="G82" s="2" t="str">
        <x:v>Oui</x:v>
      </x:c>
      <x:c r="H82" s="2" t="str">
        <x:v>Alice Dutoit</x:v>
      </x:c>
    </x:row>
    <x:row r="83" ht="25" customHeight="1">
      <x:c r="A83" s="2" t="str">
        <x:v>M076</x:v>
      </x:c>
      <x:c r="B83" s="2" t="str">
        <x:v>Alpélia Intérim</x:v>
      </x:c>
      <x:c r="C83" s="9" t="n">
        <x:v>46254</x:v>
      </x:c>
      <x:c r="D83" s="2" t="str">
        <x:v>Support</x:v>
      </x:c>
      <x:c r="E83" s="10" t="n">
        <x:v>7.5</x:v>
      </x:c>
      <x:c r="F83" s="10" t="n">
        <x:v>70</x:v>
      </x:c>
      <x:c r="G83" s="2" t="str">
        <x:v>Oui</x:v>
      </x:c>
      <x:c r="H83" s="2" t="str">
        <x:v>Thomas Rey</x:v>
      </x:c>
    </x:row>
    <x:row r="84" ht="25" customHeight="1">
      <x:c r="A84" s="2" t="str">
        <x:v>M077</x:v>
      </x:c>
      <x:c r="B84" s="2" t="str">
        <x:v>Lumévia Personnel</x:v>
      </x:c>
      <x:c r="C84" s="9" t="n">
        <x:v>46255</x:v>
      </x:c>
      <x:c r="D84" s="2" t="str">
        <x:v>Accueil</x:v>
      </x:c>
      <x:c r="E84" s="10" t="n">
        <x:v>8</x:v>
      </x:c>
      <x:c r="F84" s="10" t="n">
        <x:v>55</x:v>
      </x:c>
      <x:c r="G84" s="2" t="str">
        <x:v>Oui</x:v>
      </x:c>
      <x:c r="H84" s="2" t="str">
        <x:v>Clara Benoît</x:v>
      </x:c>
    </x:row>
    <x:row r="85" ht="25" customHeight="1">
      <x:c r="A85" s="2" t="str">
        <x:v>M078</x:v>
      </x:c>
      <x:c r="B85" s="2" t="str">
        <x:v>Orivelle Placement</x:v>
      </x:c>
      <x:c r="C85" s="9" t="n">
        <x:v>46256</x:v>
      </x:c>
      <x:c r="D85" s="2" t="str">
        <x:v>Administration</x:v>
      </x:c>
      <x:c r="E85" s="10" t="n">
        <x:v>6</x:v>
      </x:c>
      <x:c r="F85" s="10" t="n">
        <x:v>60</x:v>
      </x:c>
      <x:c r="G85" s="2" t="str">
        <x:v>Oui</x:v>
      </x:c>
      <x:c r="H85" s="2" t="str">
        <x:v>Mathis Blanc</x:v>
      </x:c>
    </x:row>
    <x:row r="86" ht="25" customHeight="1">
      <x:c r="A86" s="2" t="str">
        <x:v>M079</x:v>
      </x:c>
      <x:c r="B86" s="2" t="str">
        <x:v>Alpélia Intérim</x:v>
      </x:c>
      <x:c r="C86" s="9" t="n">
        <x:v>46257</x:v>
      </x:c>
      <x:c r="D86" s="2" t="str">
        <x:v>Logistique</x:v>
      </x:c>
      <x:c r="E86" s="10" t="n">
        <x:v>9</x:v>
      </x:c>
      <x:c r="F86" s="10" t="n">
        <x:v>65</x:v>
      </x:c>
      <x:c r="G86" s="2" t="str">
        <x:v>Oui</x:v>
      </x:c>
      <x:c r="H86" s="2" t="str">
        <x:v>Inès Forestier</x:v>
      </x:c>
    </x:row>
    <x:row r="87" ht="25" customHeight="1">
      <x:c r="A87" s="2" t="str">
        <x:v>M080</x:v>
      </x:c>
      <x:c r="B87" s="2" t="str">
        <x:v>Lumévia Personnel</x:v>
      </x:c>
      <x:c r="C87" s="9" t="n">
        <x:v>46258</x:v>
      </x:c>
      <x:c r="D87" s="2" t="str">
        <x:v>Support</x:v>
      </x:c>
      <x:c r="E87" s="10" t="n">
        <x:v>10</x:v>
      </x:c>
      <x:c r="F87" s="10" t="n">
        <x:v>70</x:v>
      </x:c>
      <x:c r="G87" s="2" t="str">
        <x:v>Oui</x:v>
      </x:c>
      <x:c r="H87" s="2" t="str">
        <x:v>Antoine Mercier</x:v>
      </x:c>
    </x:row>
    <x:row r="88" ht="25" customHeight="1">
      <x:c r="A88" s="2" t="str">
        <x:v>M081</x:v>
      </x:c>
      <x:c r="B88" s="2" t="str">
        <x:v>Orivelle Placement</x:v>
      </x:c>
      <x:c r="C88" s="9" t="n">
        <x:v>46259</x:v>
      </x:c>
      <x:c r="D88" s="2" t="str">
        <x:v>Accueil</x:v>
      </x:c>
      <x:c r="E88" s="10" t="n">
        <x:v>7.5</x:v>
      </x:c>
      <x:c r="F88" s="10" t="n">
        <x:v>55</x:v>
      </x:c>
      <x:c r="G88" s="2" t="str">
        <x:v>Oui</x:v>
      </x:c>
      <x:c r="H88" s="2" t="str">
        <x:v>Élise Chappuis</x:v>
      </x:c>
    </x:row>
    <x:row r="89" ht="25" customHeight="1">
      <x:c r="A89" s="2" t="str">
        <x:v>M082</x:v>
      </x:c>
      <x:c r="B89" s="2" t="str">
        <x:v>Alpélia Intérim</x:v>
      </x:c>
      <x:c r="C89" s="9" t="n">
        <x:v>46260</x:v>
      </x:c>
      <x:c r="D89" s="2" t="str">
        <x:v>Administration</x:v>
      </x:c>
      <x:c r="E89" s="10" t="n">
        <x:v>8</x:v>
      </x:c>
      <x:c r="F89" s="10" t="n">
        <x:v>60</x:v>
      </x:c>
      <x:c r="G89" s="2" t="str">
        <x:v>Oui</x:v>
      </x:c>
      <x:c r="H89" s="2" t="str">
        <x:v>Maxime Duval</x:v>
      </x:c>
    </x:row>
    <x:row r="90" ht="25" customHeight="1">
      <x:c r="A90" s="2" t="str">
        <x:v>M083</x:v>
      </x:c>
      <x:c r="B90" s="2" t="str">
        <x:v>Lumévia Personnel</x:v>
      </x:c>
      <x:c r="C90" s="9" t="n">
        <x:v>46261</x:v>
      </x:c>
      <x:c r="D90" s="2" t="str">
        <x:v>Logistique</x:v>
      </x:c>
      <x:c r="E90" s="10" t="n">
        <x:v>6</x:v>
      </x:c>
      <x:c r="F90" s="10" t="n">
        <x:v>65</x:v>
      </x:c>
      <x:c r="G90" s="2" t="str">
        <x:v>Oui</x:v>
      </x:c>
      <x:c r="H90" s="2" t="str">
        <x:v>Nora Pelletier</x:v>
      </x:c>
    </x:row>
    <x:row r="91" ht="25" customHeight="1">
      <x:c r="A91" s="2" t="str">
        <x:v>M084</x:v>
      </x:c>
      <x:c r="B91" s="2" t="str">
        <x:v>Orivelle Placement</x:v>
      </x:c>
      <x:c r="C91" s="9" t="n">
        <x:v>46262</x:v>
      </x:c>
      <x:c r="D91" s="2" t="str">
        <x:v>Support</x:v>
      </x:c>
      <x:c r="E91" s="10" t="n">
        <x:v>9</x:v>
      </x:c>
      <x:c r="F91" s="10" t="n">
        <x:v>70</x:v>
      </x:c>
      <x:c r="G91" s="2" t="str">
        <x:v>Oui</x:v>
      </x:c>
      <x:c r="H91" s="2" t="str">
        <x:v>Victor Chevalier</x:v>
      </x:c>
    </x:row>
    <x:row r="92" ht="25" customHeight="1">
      <x:c r="A92" s="2" t="str">
        <x:v>M085</x:v>
      </x:c>
      <x:c r="B92" s="2" t="str">
        <x:v>Alpélia Intérim</x:v>
      </x:c>
      <x:c r="C92" s="9" t="n">
        <x:v>46235</x:v>
      </x:c>
      <x:c r="D92" s="2" t="str">
        <x:v>Accueil</x:v>
      </x:c>
      <x:c r="E92" s="10" t="n">
        <x:v>10</x:v>
      </x:c>
      <x:c r="F92" s="10" t="n">
        <x:v>55</x:v>
      </x:c>
      <x:c r="G92" s="2" t="str">
        <x:v>Oui</x:v>
      </x:c>
      <x:c r="H92" s="2" t="str">
        <x:v>Louise Gauthier</x:v>
      </x:c>
    </x:row>
    <x:row r="93" ht="25" customHeight="1">
      <x:c r="A93" s="2" t="str">
        <x:v>M086</x:v>
      </x:c>
      <x:c r="B93" s="2" t="str">
        <x:v>Lumévia Personnel</x:v>
      </x:c>
      <x:c r="C93" s="9" t="n">
        <x:v>46236</x:v>
      </x:c>
      <x:c r="D93" s="2" t="str">
        <x:v>Administration</x:v>
      </x:c>
      <x:c r="E93" s="10" t="n">
        <x:v>7.5</x:v>
      </x:c>
      <x:c r="F93" s="10" t="n">
        <x:v>60</x:v>
      </x:c>
      <x:c r="G93" s="2" t="str">
        <x:v>Oui</x:v>
      </x:c>
      <x:c r="H93" s="2" t="str">
        <x:v>Alexandre Colin</x:v>
      </x:c>
    </x:row>
    <x:row r="94" ht="25" customHeight="1">
      <x:c r="A94" s="2" t="str">
        <x:v>M087</x:v>
      </x:c>
      <x:c r="B94" s="2" t="str">
        <x:v>Orivelle Placement</x:v>
      </x:c>
      <x:c r="C94" s="9" t="n">
        <x:v>46237</x:v>
      </x:c>
      <x:c r="D94" s="2" t="str">
        <x:v>Logistique</x:v>
      </x:c>
      <x:c r="E94" s="10" t="n">
        <x:v>8</x:v>
      </x:c>
      <x:c r="F94" s="10" t="n">
        <x:v>65</x:v>
      </x:c>
      <x:c r="G94" s="2" t="str">
        <x:v>Oui</x:v>
      </x:c>
      <x:c r="H94" s="2" t="str">
        <x:v>Zoé Bernard</x:v>
      </x:c>
    </x:row>
    <x:row r="95" ht="25" customHeight="1">
      <x:c r="A95" s="2" t="str">
        <x:v>M088</x:v>
      </x:c>
      <x:c r="B95" s="2" t="str">
        <x:v>Alpélia Intérim</x:v>
      </x:c>
      <x:c r="C95" s="9" t="n">
        <x:v>46238</x:v>
      </x:c>
      <x:c r="D95" s="2" t="str">
        <x:v>Support</x:v>
      </x:c>
      <x:c r="E95" s="10" t="n">
        <x:v>6</x:v>
      </x:c>
      <x:c r="F95" s="10" t="n">
        <x:v>70</x:v>
      </x:c>
      <x:c r="G95" s="2" t="str">
        <x:v>Oui</x:v>
      </x:c>
      <x:c r="H95" s="2" t="str">
        <x:v>Raphaël Moulin</x:v>
      </x:c>
    </x:row>
    <x:row r="96" ht="25" customHeight="1">
      <x:c r="A96" s="2" t="str">
        <x:v>M089</x:v>
      </x:c>
      <x:c r="B96" s="2" t="str">
        <x:v>Lumévia Personnel</x:v>
      </x:c>
      <x:c r="C96" s="9" t="n">
        <x:v>46239</x:v>
      </x:c>
      <x:c r="D96" s="2" t="str">
        <x:v>Accueil</x:v>
      </x:c>
      <x:c r="E96" s="10" t="n">
        <x:v>9</x:v>
      </x:c>
      <x:c r="F96" s="10" t="n">
        <x:v>55</x:v>
      </x:c>
      <x:c r="G96" s="2" t="str">
        <x:v>Oui</x:v>
      </x:c>
      <x:c r="H96" s="2" t="str">
        <x:v>Anaïs Vernet</x:v>
      </x:c>
    </x:row>
    <x:row r="97" ht="25" customHeight="1">
      <x:c r="A97" s="2" t="str">
        <x:v>M090</x:v>
      </x:c>
      <x:c r="B97" s="2" t="str">
        <x:v>Orivelle Placement</x:v>
      </x:c>
      <x:c r="C97" s="9" t="n">
        <x:v>46240</x:v>
      </x:c>
      <x:c r="D97" s="2" t="str">
        <x:v>Administration</x:v>
      </x:c>
      <x:c r="E97" s="10" t="n">
        <x:v>10</x:v>
      </x:c>
      <x:c r="F97" s="10" t="n">
        <x:v>60</x:v>
      </x:c>
      <x:c r="G97" s="2" t="str">
        <x:v>Oui</x:v>
      </x:c>
      <x:c r="H97" s="2" t="str">
        <x:v>Simon Delorme</x:v>
      </x:c>
    </x:row>
    <x:row r="98" ht="25" customHeight="1">
      <x:c r="A98" s="2" t="str">
        <x:v>M091</x:v>
      </x:c>
      <x:c r="B98" s="2" t="str">
        <x:v>Alpélia Intérim</x:v>
      </x:c>
      <x:c r="C98" s="9" t="n">
        <x:v>46241</x:v>
      </x:c>
      <x:c r="D98" s="2" t="str">
        <x:v>Logistique</x:v>
      </x:c>
      <x:c r="E98" s="10" t="n">
        <x:v>7.5</x:v>
      </x:c>
      <x:c r="F98" s="10" t="n">
        <x:v>65</x:v>
      </x:c>
      <x:c r="G98" s="2" t="str">
        <x:v>Oui</x:v>
      </x:c>
      <x:c r="H98" s="2" t="str">
        <x:v>Camille Morel</x:v>
      </x:c>
    </x:row>
    <x:row r="99" ht="25" customHeight="1">
      <x:c r="A99" s="2" t="str">
        <x:v>M092</x:v>
      </x:c>
      <x:c r="B99" s="2" t="str">
        <x:v>Lumévia Personnel</x:v>
      </x:c>
      <x:c r="C99" s="9" t="n">
        <x:v>46242</x:v>
      </x:c>
      <x:c r="D99" s="2" t="str">
        <x:v>Support</x:v>
      </x:c>
      <x:c r="E99" s="10" t="n">
        <x:v>8</x:v>
      </x:c>
      <x:c r="F99" s="10" t="n">
        <x:v>70</x:v>
      </x:c>
      <x:c r="G99" s="2" t="str">
        <x:v>Oui</x:v>
      </x:c>
      <x:c r="H99" s="2" t="str">
        <x:v>Lucas Perrin</x:v>
      </x:c>
    </x:row>
    <x:row r="100" ht="25" customHeight="1">
      <x:c r="A100" s="2" t="str">
        <x:v>M093</x:v>
      </x:c>
      <x:c r="B100" s="2" t="str">
        <x:v>Orivelle Placement</x:v>
      </x:c>
      <x:c r="C100" s="9" t="n">
        <x:v>46243</x:v>
      </x:c>
      <x:c r="D100" s="2" t="str">
        <x:v>Accueil</x:v>
      </x:c>
      <x:c r="E100" s="10" t="n">
        <x:v>6</x:v>
      </x:c>
      <x:c r="F100" s="10" t="n">
        <x:v>55</x:v>
      </x:c>
      <x:c r="G100" s="2" t="str">
        <x:v>Oui</x:v>
      </x:c>
      <x:c r="H100" s="2" t="str">
        <x:v>Emma Favre</x:v>
      </x:c>
    </x:row>
    <x:row r="101" ht="25" customHeight="1">
      <x:c r="A101" s="2" t="str">
        <x:v>M094</x:v>
      </x:c>
      <x:c r="B101" s="2" t="str">
        <x:v>Alpélia Intérim</x:v>
      </x:c>
      <x:c r="C101" s="9" t="n">
        <x:v>46244</x:v>
      </x:c>
      <x:c r="D101" s="2" t="str">
        <x:v>Administration</x:v>
      </x:c>
      <x:c r="E101" s="10" t="n">
        <x:v>9</x:v>
      </x:c>
      <x:c r="F101" s="10" t="n">
        <x:v>60</x:v>
      </x:c>
      <x:c r="G101" s="2" t="str">
        <x:v>Oui</x:v>
      </x:c>
      <x:c r="H101" s="2" t="str">
        <x:v>Nathan Rochat</x:v>
      </x:c>
    </x:row>
    <x:row r="102" ht="25" customHeight="1">
      <x:c r="A102" s="2" t="str">
        <x:v>M095</x:v>
      </x:c>
      <x:c r="B102" s="2" t="str">
        <x:v>Lumévia Personnel</x:v>
      </x:c>
      <x:c r="C102" s="9" t="n">
        <x:v>46245</x:v>
      </x:c>
      <x:c r="D102" s="2" t="str">
        <x:v>Logistique</x:v>
      </x:c>
      <x:c r="E102" s="10" t="n">
        <x:v>10</x:v>
      </x:c>
      <x:c r="F102" s="10" t="n">
        <x:v>65</x:v>
      </x:c>
      <x:c r="G102" s="2" t="str">
        <x:v>Oui</x:v>
      </x:c>
      <x:c r="H102" s="2" t="str">
        <x:v>Léa Garnier</x:v>
      </x:c>
    </x:row>
    <x:row r="103" ht="25" customHeight="1">
      <x:c r="A103" s="2" t="str">
        <x:v>M096</x:v>
      </x:c>
      <x:c r="B103" s="2" t="str">
        <x:v>Orivelle Placement</x:v>
      </x:c>
      <x:c r="C103" s="9" t="n">
        <x:v>46246</x:v>
      </x:c>
      <x:c r="D103" s="2" t="str">
        <x:v>Support</x:v>
      </x:c>
      <x:c r="E103" s="10" t="n">
        <x:v>7.5</x:v>
      </x:c>
      <x:c r="F103" s="10" t="n">
        <x:v>70</x:v>
      </x:c>
      <x:c r="G103" s="2" t="str">
        <x:v>Oui</x:v>
      </x:c>
      <x:c r="H103" s="2" t="str">
        <x:v>Hugo Monnier</x:v>
      </x:c>
    </x:row>
    <x:row r="104" ht="25" customHeight="1">
      <x:c r="A104" s="2" t="str">
        <x:v>M097</x:v>
      </x:c>
      <x:c r="B104" s="2" t="str">
        <x:v>Alpélia Intérim</x:v>
      </x:c>
      <x:c r="C104" s="9" t="n">
        <x:v>46247</x:v>
      </x:c>
      <x:c r="D104" s="2" t="str">
        <x:v>Accueil</x:v>
      </x:c>
      <x:c r="E104" s="10" t="n">
        <x:v>8</x:v>
      </x:c>
      <x:c r="F104" s="10" t="n">
        <x:v>55</x:v>
      </x:c>
      <x:c r="G104" s="2" t="str">
        <x:v>Oui</x:v>
      </x:c>
      <x:c r="H104" s="2" t="str">
        <x:v>Chloé Vuille</x:v>
      </x:c>
    </x:row>
    <x:row r="105" ht="25" customHeight="1">
      <x:c r="A105" s="2" t="str">
        <x:v>M098</x:v>
      </x:c>
      <x:c r="B105" s="2" t="str">
        <x:v>Lumévia Personnel</x:v>
      </x:c>
      <x:c r="C105" s="9" t="n">
        <x:v>46248</x:v>
      </x:c>
      <x:c r="D105" s="2" t="str">
        <x:v>Administration</x:v>
      </x:c>
      <x:c r="E105" s="10" t="n">
        <x:v>6</x:v>
      </x:c>
      <x:c r="F105" s="10" t="n">
        <x:v>60</x:v>
      </x:c>
      <x:c r="G105" s="2" t="str">
        <x:v>Oui</x:v>
      </x:c>
      <x:c r="H105" s="2" t="str">
        <x:v>Arthur Lambert</x:v>
      </x:c>
    </x:row>
    <x:row r="106" ht="25" customHeight="1">
      <x:c r="A106" s="2" t="str">
        <x:v>M099</x:v>
      </x:c>
      <x:c r="B106" s="2" t="str">
        <x:v>Orivelle Placement</x:v>
      </x:c>
      <x:c r="C106" s="9" t="n">
        <x:v>46249</x:v>
      </x:c>
      <x:c r="D106" s="2" t="str">
        <x:v>Logistique</x:v>
      </x:c>
      <x:c r="E106" s="10" t="n">
        <x:v>9</x:v>
      </x:c>
      <x:c r="F106" s="10" t="n">
        <x:v>65</x:v>
      </x:c>
      <x:c r="G106" s="2" t="str">
        <x:v>Oui</x:v>
      </x:c>
      <x:c r="H106" s="2" t="str">
        <x:v>Sarah Dumont</x:v>
      </x:c>
    </x:row>
    <x:row r="107" ht="25" customHeight="1">
      <x:c r="A107" s="2" t="str">
        <x:v>M100</x:v>
      </x:c>
      <x:c r="B107" s="2" t="str">
        <x:v>Alpélia Intérim</x:v>
      </x:c>
      <x:c r="C107" s="9" t="n">
        <x:v>46250</x:v>
      </x:c>
      <x:c r="D107" s="2" t="str">
        <x:v>Support</x:v>
      </x:c>
      <x:c r="E107" s="10" t="n">
        <x:v>10</x:v>
      </x:c>
      <x:c r="F107" s="10" t="n">
        <x:v>70</x:v>
      </x:c>
      <x:c r="G107" s="2" t="str">
        <x:v>Oui</x:v>
      </x:c>
      <x:c r="H107" s="2" t="str">
        <x:v>Louis Girard</x:v>
      </x:c>
    </x:row>
    <x:row r="108" ht="25" customHeight="1">
      <x:c r="A108" s="2" t="str">
        <x:v>M101</x:v>
      </x:c>
      <x:c r="B108" s="2" t="str">
        <x:v>Lumévia Personnel</x:v>
      </x:c>
      <x:c r="C108" s="9" t="n">
        <x:v>46251</x:v>
      </x:c>
      <x:c r="D108" s="2" t="str">
        <x:v>Accueil</x:v>
      </x:c>
      <x:c r="E108" s="10" t="n">
        <x:v>7.5</x:v>
      </x:c>
      <x:c r="F108" s="10" t="n">
        <x:v>55</x:v>
      </x:c>
      <x:c r="G108" s="2" t="str">
        <x:v>Oui</x:v>
      </x:c>
      <x:c r="H108" s="2" t="str">
        <x:v>Manon Clerc</x:v>
      </x:c>
    </x:row>
    <x:row r="109" ht="25" customHeight="1">
      <x:c r="A109" s="2" t="str">
        <x:v>M102</x:v>
      </x:c>
      <x:c r="B109" s="2" t="str">
        <x:v>Orivelle Placement</x:v>
      </x:c>
      <x:c r="C109" s="9" t="n">
        <x:v>46252</x:v>
      </x:c>
      <x:c r="D109" s="2" t="str">
        <x:v>Administration</x:v>
      </x:c>
      <x:c r="E109" s="10" t="n">
        <x:v>8</x:v>
      </x:c>
      <x:c r="F109" s="10" t="n">
        <x:v>60</x:v>
      </x:c>
      <x:c r="G109" s="2" t="str">
        <x:v>Oui</x:v>
      </x:c>
      <x:c r="H109" s="2" t="str">
        <x:v>Gabriel Renaud</x:v>
      </x:c>
    </x:row>
    <x:row r="110" ht="25" customHeight="1">
      <x:c r="A110" s="2" t="str">
        <x:v>M103</x:v>
      </x:c>
      <x:c r="B110" s="2" t="str">
        <x:v>Alpélia Intérim</x:v>
      </x:c>
      <x:c r="C110" s="9" t="n">
        <x:v>46253</x:v>
      </x:c>
      <x:c r="D110" s="2" t="str">
        <x:v>Logistique</x:v>
      </x:c>
      <x:c r="E110" s="10" t="n">
        <x:v>6</x:v>
      </x:c>
      <x:c r="F110" s="10" t="n">
        <x:v>65</x:v>
      </x:c>
      <x:c r="G110" s="2" t="str">
        <x:v>Oui</x:v>
      </x:c>
      <x:c r="H110" s="2" t="str">
        <x:v>Julie Aubert</x:v>
      </x:c>
    </x:row>
    <x:row r="111" ht="25" customHeight="1">
      <x:c r="A111" s="2" t="str">
        <x:v>M104</x:v>
      </x:c>
      <x:c r="B111" s="2" t="str">
        <x:v>Lumévia Personnel</x:v>
      </x:c>
      <x:c r="C111" s="9" t="n">
        <x:v>46254</x:v>
      </x:c>
      <x:c r="D111" s="2" t="str">
        <x:v>Support</x:v>
      </x:c>
      <x:c r="E111" s="10" t="n">
        <x:v>9</x:v>
      </x:c>
      <x:c r="F111" s="10" t="n">
        <x:v>70</x:v>
      </x:c>
      <x:c r="G111" s="2" t="str">
        <x:v>Oui</x:v>
      </x:c>
      <x:c r="H111" s="2" t="str">
        <x:v>Noah Marchand</x:v>
      </x:c>
    </x:row>
    <x:row r="112" ht="25" customHeight="1">
      <x:c r="A112" s="2" t="str">
        <x:v>M105</x:v>
      </x:c>
      <x:c r="B112" s="2" t="str">
        <x:v>Orivelle Placement</x:v>
      </x:c>
      <x:c r="C112" s="9" t="n">
        <x:v>46255</x:v>
      </x:c>
      <x:c r="D112" s="2" t="str">
        <x:v>Accueil</x:v>
      </x:c>
      <x:c r="E112" s="10" t="n">
        <x:v>10</x:v>
      </x:c>
      <x:c r="F112" s="10" t="n">
        <x:v>55</x:v>
      </x:c>
      <x:c r="G112" s="2" t="str">
        <x:v>Oui</x:v>
      </x:c>
      <x:c r="H112" s="2" t="str">
        <x:v>Alice Dutoit</x:v>
      </x:c>
    </x:row>
    <x:row r="113" ht="25" customHeight="1">
      <x:c r="A113" s="2" t="str">
        <x:v>M106</x:v>
      </x:c>
      <x:c r="B113" s="2" t="str">
        <x:v>Alpélia Intérim</x:v>
      </x:c>
      <x:c r="C113" s="9" t="n">
        <x:v>46256</x:v>
      </x:c>
      <x:c r="D113" s="2" t="str">
        <x:v>Administration</x:v>
      </x:c>
      <x:c r="E113" s="10" t="n">
        <x:v>7.5</x:v>
      </x:c>
      <x:c r="F113" s="10" t="n">
        <x:v>60</x:v>
      </x:c>
      <x:c r="G113" s="2" t="str">
        <x:v>Oui</x:v>
      </x:c>
      <x:c r="H113" s="2" t="str">
        <x:v>Thomas Rey</x:v>
      </x:c>
    </x:row>
    <x:row r="114" ht="25" customHeight="1">
      <x:c r="A114" s="2" t="str">
        <x:v>M107</x:v>
      </x:c>
      <x:c r="B114" s="2" t="str">
        <x:v>Lumévia Personnel</x:v>
      </x:c>
      <x:c r="C114" s="9" t="n">
        <x:v>46257</x:v>
      </x:c>
      <x:c r="D114" s="2" t="str">
        <x:v>Logistique</x:v>
      </x:c>
      <x:c r="E114" s="10" t="n">
        <x:v>8</x:v>
      </x:c>
      <x:c r="F114" s="10" t="n">
        <x:v>65</x:v>
      </x:c>
      <x:c r="G114" s="2" t="str">
        <x:v>Oui</x:v>
      </x:c>
      <x:c r="H114" s="2" t="str">
        <x:v>Clara Benoît</x:v>
      </x:c>
    </x:row>
    <x:row r="115" ht="25" customHeight="1">
      <x:c r="A115" s="2" t="str">
        <x:v>M108</x:v>
      </x:c>
      <x:c r="B115" s="2" t="str">
        <x:v>Orivelle Placement</x:v>
      </x:c>
      <x:c r="C115" s="9" t="n">
        <x:v>46258</x:v>
      </x:c>
      <x:c r="D115" s="2" t="str">
        <x:v>Support</x:v>
      </x:c>
      <x:c r="E115" s="10" t="n">
        <x:v>6</x:v>
      </x:c>
      <x:c r="F115" s="10" t="n">
        <x:v>70</x:v>
      </x:c>
      <x:c r="G115" s="2" t="str">
        <x:v>Oui</x:v>
      </x:c>
      <x:c r="H115" s="2" t="str">
        <x:v>Mathis Blanc</x:v>
      </x:c>
    </x:row>
    <x:row r="116" ht="25" customHeight="1">
      <x:c r="A116" s="2" t="str">
        <x:v>M109</x:v>
      </x:c>
      <x:c r="B116" s="2" t="str">
        <x:v>Alpélia Intérim</x:v>
      </x:c>
      <x:c r="C116" s="9" t="n">
        <x:v>46259</x:v>
      </x:c>
      <x:c r="D116" s="2" t="str">
        <x:v>Accueil</x:v>
      </x:c>
      <x:c r="E116" s="10" t="n">
        <x:v>9</x:v>
      </x:c>
      <x:c r="F116" s="10" t="n">
        <x:v>55</x:v>
      </x:c>
      <x:c r="G116" s="2" t="str">
        <x:v>Oui</x:v>
      </x:c>
      <x:c r="H116" s="2" t="str">
        <x:v>Inès Forestier</x:v>
      </x:c>
    </x:row>
    <x:row r="117" ht="25" customHeight="1">
      <x:c r="A117" s="2" t="str">
        <x:v>M110</x:v>
      </x:c>
      <x:c r="B117" s="2" t="str">
        <x:v>Lumévia Personnel</x:v>
      </x:c>
      <x:c r="C117" s="9" t="n">
        <x:v>46260</x:v>
      </x:c>
      <x:c r="D117" s="2" t="str">
        <x:v>Administration</x:v>
      </x:c>
      <x:c r="E117" s="10" t="n">
        <x:v>10</x:v>
      </x:c>
      <x:c r="F117" s="10" t="n">
        <x:v>60</x:v>
      </x:c>
      <x:c r="G117" s="2" t="str">
        <x:v>Oui</x:v>
      </x:c>
      <x:c r="H117" s="2" t="str">
        <x:v>Antoine Mercier</x:v>
      </x:c>
    </x:row>
    <x:row r="118" ht="25" customHeight="1">
      <x:c r="A118" s="2" t="str">
        <x:v>M111</x:v>
      </x:c>
      <x:c r="B118" s="2" t="str">
        <x:v>Orivelle Placement</x:v>
      </x:c>
      <x:c r="C118" s="9" t="n">
        <x:v>46261</x:v>
      </x:c>
      <x:c r="D118" s="2" t="str">
        <x:v>Logistique</x:v>
      </x:c>
      <x:c r="E118" s="10" t="n">
        <x:v>7.5</x:v>
      </x:c>
      <x:c r="F118" s="10" t="n">
        <x:v>65</x:v>
      </x:c>
      <x:c r="G118" s="2" t="str">
        <x:v>Oui</x:v>
      </x:c>
      <x:c r="H118" s="2" t="str">
        <x:v>Élise Chappuis</x:v>
      </x:c>
    </x:row>
    <x:row r="119" ht="25" customHeight="1">
      <x:c r="A119" s="2" t="str">
        <x:v>M112</x:v>
      </x:c>
      <x:c r="B119" s="2" t="str">
        <x:v>Alpélia Intérim</x:v>
      </x:c>
      <x:c r="C119" s="9" t="n">
        <x:v>46262</x:v>
      </x:c>
      <x:c r="D119" s="2" t="str">
        <x:v>Support</x:v>
      </x:c>
      <x:c r="E119" s="10" t="n">
        <x:v>8</x:v>
      </x:c>
      <x:c r="F119" s="10" t="n">
        <x:v>70</x:v>
      </x:c>
      <x:c r="G119" s="2" t="str">
        <x:v>Oui</x:v>
      </x:c>
      <x:c r="H119" s="2" t="str">
        <x:v>Maxime Duval</x:v>
      </x:c>
    </x:row>
    <x:row r="120" ht="25" customHeight="1">
      <x:c r="A120" s="2" t="str">
        <x:v>M113</x:v>
      </x:c>
      <x:c r="B120" s="2" t="str">
        <x:v>Lumévia Personnel</x:v>
      </x:c>
      <x:c r="C120" s="9" t="n">
        <x:v>46235</x:v>
      </x:c>
      <x:c r="D120" s="2" t="str">
        <x:v>Accueil</x:v>
      </x:c>
      <x:c r="E120" s="10" t="n">
        <x:v>6</x:v>
      </x:c>
      <x:c r="F120" s="10" t="n">
        <x:v>55</x:v>
      </x:c>
      <x:c r="G120" s="2" t="str">
        <x:v>Oui</x:v>
      </x:c>
      <x:c r="H120" s="2" t="str">
        <x:v>Nora Pelletier</x:v>
      </x:c>
    </x:row>
    <x:row r="121" ht="25" customHeight="1">
      <x:c r="A121" s="2" t="str">
        <x:v>M114</x:v>
      </x:c>
      <x:c r="B121" s="2" t="str">
        <x:v>Orivelle Placement</x:v>
      </x:c>
      <x:c r="C121" s="9" t="n">
        <x:v>46236</x:v>
      </x:c>
      <x:c r="D121" s="2" t="str">
        <x:v>Administration</x:v>
      </x:c>
      <x:c r="E121" s="10" t="n">
        <x:v>9</x:v>
      </x:c>
      <x:c r="F121" s="10" t="n">
        <x:v>60</x:v>
      </x:c>
      <x:c r="G121" s="2" t="str">
        <x:v>Oui</x:v>
      </x:c>
      <x:c r="H121" s="2" t="str">
        <x:v>Victor Chevalier</x:v>
      </x:c>
    </x:row>
    <x:row r="122" ht="25" customHeight="1">
      <x:c r="A122" s="2" t="str">
        <x:v>M115</x:v>
      </x:c>
      <x:c r="B122" s="2" t="str">
        <x:v>Alpélia Intérim</x:v>
      </x:c>
      <x:c r="C122" s="9" t="n">
        <x:v>46237</x:v>
      </x:c>
      <x:c r="D122" s="2" t="str">
        <x:v>Logistique</x:v>
      </x:c>
      <x:c r="E122" s="10" t="n">
        <x:v>10</x:v>
      </x:c>
      <x:c r="F122" s="10" t="n">
        <x:v>65</x:v>
      </x:c>
      <x:c r="G122" s="2" t="str">
        <x:v>Oui</x:v>
      </x:c>
      <x:c r="H122" s="2" t="str">
        <x:v>Louise Gauthier</x:v>
      </x:c>
    </x:row>
    <x:row r="123" ht="25" customHeight="1">
      <x:c r="A123" s="2" t="str">
        <x:v>M116</x:v>
      </x:c>
      <x:c r="B123" s="2" t="str">
        <x:v>Lumévia Personnel</x:v>
      </x:c>
      <x:c r="C123" s="9" t="n">
        <x:v>46238</x:v>
      </x:c>
      <x:c r="D123" s="2" t="str">
        <x:v>Support</x:v>
      </x:c>
      <x:c r="E123" s="10" t="n">
        <x:v>7.5</x:v>
      </x:c>
      <x:c r="F123" s="10" t="n">
        <x:v>70</x:v>
      </x:c>
      <x:c r="G123" s="2" t="str">
        <x:v>Oui</x:v>
      </x:c>
      <x:c r="H123" s="2" t="str">
        <x:v>Alexandre Colin</x:v>
      </x:c>
    </x:row>
    <x:row r="124" ht="25" customHeight="1">
      <x:c r="A124" s="2" t="str">
        <x:v>M117</x:v>
      </x:c>
      <x:c r="B124" s="2" t="str">
        <x:v>Orivelle Placement</x:v>
      </x:c>
      <x:c r="C124" s="9" t="n">
        <x:v>46239</x:v>
      </x:c>
      <x:c r="D124" s="2" t="str">
        <x:v>Accueil</x:v>
      </x:c>
      <x:c r="E124" s="10" t="n">
        <x:v>8</x:v>
      </x:c>
      <x:c r="F124" s="10" t="n">
        <x:v>55</x:v>
      </x:c>
      <x:c r="G124" s="2" t="str">
        <x:v>Oui</x:v>
      </x:c>
      <x:c r="H124" s="2" t="str">
        <x:v>Zoé Bernard</x:v>
      </x:c>
    </x:row>
    <x:row r="125" ht="25" customHeight="1">
      <x:c r="A125" s="2" t="str">
        <x:v>M118</x:v>
      </x:c>
      <x:c r="B125" s="2" t="str">
        <x:v>Alpélia Intérim</x:v>
      </x:c>
      <x:c r="C125" s="9" t="n">
        <x:v>46240</x:v>
      </x:c>
      <x:c r="D125" s="2" t="str">
        <x:v>Administration</x:v>
      </x:c>
      <x:c r="E125" s="10" t="n">
        <x:v>6</x:v>
      </x:c>
      <x:c r="F125" s="10" t="n">
        <x:v>60</x:v>
      </x:c>
      <x:c r="G125" s="2" t="str">
        <x:v>Oui</x:v>
      </x:c>
      <x:c r="H125" s="2" t="str">
        <x:v>Raphaël Moulin</x:v>
      </x:c>
    </x:row>
    <x:row r="126" ht="25" customHeight="1">
      <x:c r="A126" s="2" t="str">
        <x:v>M119</x:v>
      </x:c>
      <x:c r="B126" s="2" t="str">
        <x:v>Lumévia Personnel</x:v>
      </x:c>
      <x:c r="C126" s="9" t="n">
        <x:v>46241</x:v>
      </x:c>
      <x:c r="D126" s="2" t="str">
        <x:v>Logistique</x:v>
      </x:c>
      <x:c r="E126" s="10" t="n">
        <x:v>9</x:v>
      </x:c>
      <x:c r="F126" s="10" t="n">
        <x:v>65</x:v>
      </x:c>
      <x:c r="G126" s="2" t="str">
        <x:v>Oui</x:v>
      </x:c>
      <x:c r="H126" s="2" t="str">
        <x:v>Anaïs Vernet</x:v>
      </x:c>
    </x:row>
    <x:row r="127" ht="25" customHeight="1">
      <x:c r="A127" s="2" t="str">
        <x:v>M120</x:v>
      </x:c>
      <x:c r="B127" s="2" t="str">
        <x:v>Orivelle Placement</x:v>
      </x:c>
      <x:c r="C127" s="9" t="n">
        <x:v>46242</x:v>
      </x:c>
      <x:c r="D127" s="2" t="str">
        <x:v>Support</x:v>
      </x:c>
      <x:c r="E127" s="10" t="n">
        <x:v>10</x:v>
      </x:c>
      <x:c r="F127" s="10" t="n">
        <x:v>70</x:v>
      </x:c>
      <x:c r="G127" s="2" t="str">
        <x:v>Oui</x:v>
      </x:c>
      <x:c r="H127" s="2" t="str">
        <x:v>Simon Delorme</x:v>
      </x:c>
    </x:row>
  </x:sheetData>
  <x:dataValidations count="1">
    <x:dataValidation type="list" sqref="G8:G127">
      <x:formula1>"Oui,Non"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bf86162f33ae4445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xSplit="1" ySplit="7" topLeftCell="B8" activePane="bottomRight" state="frozen"/>
    </x:sheetView>
  </x:sheetViews>
  <x:sheetFormatPr defaultRowHeight="15"/>
  <x:cols>
    <x:col min="1" max="1" width="19" hidden="0" customWidth="1"/>
    <x:col min="2" max="2" width="14" hidden="0" customWidth="1"/>
    <x:col min="3" max="3" width="25" hidden="0" customWidth="1"/>
    <x:col min="4" max="4" width="23" hidden="0" customWidth="1"/>
    <x:col min="5" max="5" width="17" hidden="0" customWidth="1"/>
    <x:col min="6" max="6" width="23" hidden="0" customWidth="1"/>
    <x:col min="7" max="7" width="19" hidden="0" customWidth="1"/>
    <x:col min="8" max="8" width="22" hidden="0" customWidth="1"/>
    <x:col min="9" max="9" width="22" hidden="0" customWidth="1"/>
    <x:col min="10" max="10" width="22" hidden="0" customWidth="1"/>
    <x:col min="11" max="11" width="25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25" customHeight="1">
      <x:c r="A2" s="3" t="str">
        <x:v>Lignes de facturation reçues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</x:row>
    <x:row r="3" ht="25" customHeight="1">
      <x:c r="A3" s="4" t="str">
        <x:v>Source fictive distincte du relevé des heures. Montants hors taxes en CHF.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</x:row>
    <x:row r="4" ht="25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</x:row>
    <x:row r="5" ht="25" customHeight="1">
      <x:c r="A5" s="2" t="str">
        <x:v>Une clé facture-ligne unique attendue. Plusieurs lignes différentes peuvent concerner la même mission.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</x:row>
    <x:row r="6" ht="25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</x:row>
    <x:row r="7" ht="42" customHeight="1">
      <x:c r="A7" s="8" t="str">
        <x:v>Facture-ligne</x:v>
      </x:c>
      <x:c r="B7" s="8" t="str">
        <x:v>Mission</x:v>
      </x:c>
      <x:c r="C7" s="8" t="str">
        <x:v>Agence</x:v>
      </x:c>
      <x:c r="D7" s="8" t="str">
        <x:v>Heures facturées</x:v>
      </x:c>
      <x:c r="E7" s="8" t="str">
        <x:v>Tarif CHF/h</x:v>
      </x:c>
      <x:c r="F7" s="8" t="str">
        <x:v>Montant reçu CHF</x:v>
      </x:c>
      <x:c r="G7" s="8" t="str">
        <x:v>Pièce reçue ?</x:v>
      </x:c>
      <x:c r="H7" s="8" t="str">
        <x:v>Erreur montant</x:v>
      </x:c>
      <x:c r="I7" s="8" t="str">
        <x:v>Clé dupliquée</x:v>
      </x:c>
      <x:c r="J7" s="8" t="str">
        <x:v>Entrée incomplète</x:v>
      </x:c>
      <x:c r="K7" s="8" t="str">
        <x:v>Collaborateur fictif</x:v>
      </x:c>
    </x:row>
    <x:row r="8" ht="25" customHeight="1">
      <x:c r="A8" s="2" t="str">
        <x:v>F123-1</x:v>
      </x:c>
      <x:c r="B8" s="2" t="str">
        <x:v>M123</x:v>
      </x:c>
      <x:c r="C8" s="2" t="str">
        <x:v>Alpélia Intérim</x:v>
      </x:c>
      <x:c r="D8" s="11" t="n">
        <x:v>8</x:v>
      </x:c>
      <x:c r="E8" s="11" t="n">
        <x:v>60</x:v>
      </x:c>
      <x:c r="F8" s="11" t="n">
        <x:v>480</x:v>
      </x:c>
      <x:c r="G8" s="2" t="str">
        <x:v>Oui</x:v>
      </x:c>
      <x:c r="H8" s="2" t="n">
        <x:f>IF(AND(ISNUMBER(D8),ISNUMBER(E8),ISNUMBER(F8)),IF(ROUND(D8*E8,2)=ROUND(F8,2),0,1),0)</x:f>
        <x:v>0</x:v>
      </x:c>
      <x:c r="I8" s="2" t="n">
        <x:f>IF(COUNTIFS($A$8:$A$131,A8)&gt;1,1,0)</x:f>
        <x:v>0</x:v>
      </x:c>
      <x:c r="J8" s="2" t="n">
        <x:f>IF(AND(A8&lt;&gt;"",B8&lt;&gt;"",C8&lt;&gt;"",ISNUMBER(D8),ISNUMBER(E8),ISNUMBER(F8)),0,1)</x:f>
        <x:v>0</x:v>
      </x:c>
      <x:c r="K8" s="2" t="str">
        <x:v>Lucie Borel</x:v>
      </x:c>
    </x:row>
    <x:row r="9" ht="25" customHeight="1">
      <x:c r="A9" s="2" t="str">
        <x:v>F122-1</x:v>
      </x:c>
      <x:c r="B9" s="2" t="str">
        <x:v>M122</x:v>
      </x:c>
      <x:c r="C9" s="2" t="str">
        <x:v>Orivelle Placement</x:v>
      </x:c>
      <x:c r="D9" s="11" t="n">
        <x:v>8</x:v>
      </x:c>
      <x:c r="E9" s="11" t="n">
        <x:v>60</x:v>
      </x:c>
      <x:c r="F9" s="11" t="n">
        <x:v>480</x:v>
      </x:c>
      <x:c r="G9" s="2" t="str">
        <x:v>Oui</x:v>
      </x:c>
      <x:c r="H9" s="2" t="n">
        <x:f>IF(AND(ISNUMBER(D9),ISNUMBER(E9),ISNUMBER(F9)),IF(ROUND(D9*E9,2)=ROUND(F9,2),0,1),0)</x:f>
        <x:v>0</x:v>
      </x:c>
      <x:c r="I9" s="2" t="n">
        <x:f>IF(COUNTIFS($A$8:$A$131,A9)&gt;1,1,0)</x:f>
        <x:v>0</x:v>
      </x:c>
      <x:c r="J9" s="2" t="n">
        <x:f>IF(AND(A9&lt;&gt;"",B9&lt;&gt;"",C9&lt;&gt;"",ISNUMBER(D9),ISNUMBER(E9),ISNUMBER(F9)),0,1)</x:f>
        <x:v>0</x:v>
      </x:c>
      <x:c r="K9" s="2" t="str">
        <x:v>Elias Bonnet</x:v>
      </x:c>
    </x:row>
    <x:row r="10" ht="25" customHeight="1">
      <x:c r="A10" s="2" t="str">
        <x:v>F121-1</x:v>
      </x:c>
      <x:c r="B10" s="2" t="str">
        <x:v>M121</x:v>
      </x:c>
      <x:c r="C10" s="2" t="str">
        <x:v>Lumévia Personnel</x:v>
      </x:c>
      <x:c r="D10" s="11" t="n">
        <x:v>8</x:v>
      </x:c>
      <x:c r="E10" s="11" t="n">
        <x:v>60</x:v>
      </x:c>
      <x:c r="F10" s="11" t="n">
        <x:v>480</x:v>
      </x:c>
      <x:c r="G10" s="2" t="str">
        <x:v>Oui</x:v>
      </x:c>
      <x:c r="H10" s="2" t="n">
        <x:f>IF(AND(ISNUMBER(D10),ISNUMBER(E10),ISNUMBER(F10)),IF(ROUND(D10*E10,2)=ROUND(F10,2),0,1),0)</x:f>
        <x:v>0</x:v>
      </x:c>
      <x:c r="I10" s="2" t="n">
        <x:f>IF(COUNTIFS($A$8:$A$131,A10)&gt;1,1,0)</x:f>
        <x:v>0</x:v>
      </x:c>
      <x:c r="J10" s="2" t="n">
        <x:f>IF(AND(A10&lt;&gt;"",B10&lt;&gt;"",C10&lt;&gt;"",ISNUMBER(D10),ISNUMBER(E10),ISNUMBER(F10)),0,1)</x:f>
        <x:v>0</x:v>
      </x:c>
      <x:c r="K10" s="2" t="str">
        <x:v>Maya Rolland</x:v>
      </x:c>
    </x:row>
    <x:row r="11" ht="25" customHeight="1">
      <x:c r="A11" s="2" t="str">
        <x:v>F031-1</x:v>
      </x:c>
      <x:c r="B11" s="2" t="str">
        <x:v>M031</x:v>
      </x:c>
      <x:c r="C11" s="2" t="str">
        <x:v>Alpélia Intérim</x:v>
      </x:c>
      <x:c r="D11" s="11" t="n">
        <x:v>7.5</x:v>
      </x:c>
      <x:c r="E11" s="11" t="n">
        <x:v>65</x:v>
      </x:c>
      <x:c r="F11" s="11" t="n">
        <x:v>487.5</x:v>
      </x:c>
      <x:c r="G11" s="2" t="str">
        <x:v>Oui</x:v>
      </x:c>
      <x:c r="H11" s="2" t="n">
        <x:f>IF(AND(ISNUMBER(D11),ISNUMBER(E11),ISNUMBER(F11)),IF(ROUND(D11*E11,2)=ROUND(F11,2),0,1),0)</x:f>
        <x:v>0</x:v>
      </x:c>
      <x:c r="I11" s="2" t="n">
        <x:f>IF(COUNTIFS($A$8:$A$131,A11)&gt;1,1,0)</x:f>
        <x:v>1</x:v>
      </x:c>
      <x:c r="J11" s="2" t="n">
        <x:f>IF(AND(A11&lt;&gt;"",B11&lt;&gt;"",C11&lt;&gt;"",ISNUMBER(D11),ISNUMBER(E11),ISNUMBER(F11)),0,1)</x:f>
        <x:v>0</x:v>
      </x:c>
      <x:c r="K11" s="2" t="str">
        <x:v>Camille Morel</x:v>
      </x:c>
    </x:row>
    <x:row r="12" ht="25" customHeight="1">
      <x:c r="A12" s="2" t="str">
        <x:v>F008-1</x:v>
      </x:c>
      <x:c r="B12" s="2" t="str">
        <x:v>M008</x:v>
      </x:c>
      <x:c r="C12" s="2" t="str">
        <x:v>Lumévia Personnel</x:v>
      </x:c>
      <x:c r="D12" s="11" t="n">
        <x:v>6</x:v>
      </x:c>
      <x:c r="E12" s="11" t="n">
        <x:v>70</x:v>
      </x:c>
      <x:c r="F12" s="11" t="n">
        <x:v>420</x:v>
      </x:c>
      <x:c r="G12" s="2" t="str">
        <x:v>Oui</x:v>
      </x:c>
      <x:c r="H12" s="2" t="n">
        <x:f>IF(AND(ISNUMBER(D12),ISNUMBER(E12),ISNUMBER(F12)),IF(ROUND(D12*E12,2)=ROUND(F12,2),0,1),0)</x:f>
        <x:v>0</x:v>
      </x:c>
      <x:c r="I12" s="2" t="n">
        <x:f>IF(COUNTIFS($A$8:$A$131,A12)&gt;1,1,0)</x:f>
        <x:v>1</x:v>
      </x:c>
      <x:c r="J12" s="2" t="n">
        <x:f>IF(AND(A12&lt;&gt;"",B12&lt;&gt;"",C12&lt;&gt;"",ISNUMBER(D12),ISNUMBER(E12),ISNUMBER(F12)),0,1)</x:f>
        <x:v>0</x:v>
      </x:c>
      <x:c r="K12" s="2" t="str">
        <x:v>Arthur Lambert</x:v>
      </x:c>
    </x:row>
    <x:row r="13" ht="25" customHeight="1">
      <x:c r="A13" s="2" t="str">
        <x:v>F120-1</x:v>
      </x:c>
      <x:c r="B13" s="2" t="str">
        <x:v>M120</x:v>
      </x:c>
      <x:c r="C13" s="2" t="str">
        <x:v>Orivelle Placement</x:v>
      </x:c>
      <x:c r="D13" s="11" t="n">
        <x:v>10</x:v>
      </x:c>
      <x:c r="E13" s="11" t="n">
        <x:v>70</x:v>
      </x:c>
      <x:c r="F13" s="11" t="n">
        <x:v>700</x:v>
      </x:c>
      <x:c r="G13" s="2" t="str">
        <x:v>Oui</x:v>
      </x:c>
      <x:c r="H13" s="2" t="n">
        <x:f>IF(AND(ISNUMBER(D13),ISNUMBER(E13),ISNUMBER(F13)),IF(ROUND(D13*E13,2)=ROUND(F13,2),0,1),0)</x:f>
        <x:v>0</x:v>
      </x:c>
      <x:c r="I13" s="2" t="n">
        <x:f>IF(COUNTIFS($A$8:$A$131,A13)&gt;1,1,0)</x:f>
        <x:v>0</x:v>
      </x:c>
      <x:c r="J13" s="2" t="n">
        <x:f>IF(AND(A13&lt;&gt;"",B13&lt;&gt;"",C13&lt;&gt;"",ISNUMBER(D13),ISNUMBER(E13),ISNUMBER(F13)),0,1)</x:f>
        <x:v>0</x:v>
      </x:c>
      <x:c r="K13" s="2" t="str">
        <x:v>Simon Delorme</x:v>
      </x:c>
    </x:row>
    <x:row r="14" ht="25" customHeight="1">
      <x:c r="A14" s="2" t="str">
        <x:v>F119-1</x:v>
      </x:c>
      <x:c r="B14" s="2" t="str">
        <x:v>M119</x:v>
      </x:c>
      <x:c r="C14" s="2" t="str">
        <x:v>Lumévia Personnel</x:v>
      </x:c>
      <x:c r="D14" s="11" t="n">
        <x:v>9</x:v>
      </x:c>
      <x:c r="E14" s="11" t="n">
        <x:v>65</x:v>
      </x:c>
      <x:c r="F14" s="11" t="n">
        <x:v>585</x:v>
      </x:c>
      <x:c r="G14" s="2" t="str">
        <x:v>Oui</x:v>
      </x:c>
      <x:c r="H14" s="2" t="n">
        <x:f>IF(AND(ISNUMBER(D14),ISNUMBER(E14),ISNUMBER(F14)),IF(ROUND(D14*E14,2)=ROUND(F14,2),0,1),0)</x:f>
        <x:v>0</x:v>
      </x:c>
      <x:c r="I14" s="2" t="n">
        <x:f>IF(COUNTIFS($A$8:$A$131,A14)&gt;1,1,0)</x:f>
        <x:v>0</x:v>
      </x:c>
      <x:c r="J14" s="2" t="n">
        <x:f>IF(AND(A14&lt;&gt;"",B14&lt;&gt;"",C14&lt;&gt;"",ISNUMBER(D14),ISNUMBER(E14),ISNUMBER(F14)),0,1)</x:f>
        <x:v>0</x:v>
      </x:c>
      <x:c r="K14" s="2" t="str">
        <x:v>Anaïs Vernet</x:v>
      </x:c>
    </x:row>
    <x:row r="15" ht="25" customHeight="1">
      <x:c r="A15" s="2" t="str">
        <x:v>F118-1</x:v>
      </x:c>
      <x:c r="B15" s="2" t="str">
        <x:v>M118</x:v>
      </x:c>
      <x:c r="C15" s="2" t="str">
        <x:v>Alpélia Intérim</x:v>
      </x:c>
      <x:c r="D15" s="11" t="n">
        <x:v>6</x:v>
      </x:c>
      <x:c r="E15" s="11" t="n">
        <x:v>60</x:v>
      </x:c>
      <x:c r="F15" s="11" t="n">
        <x:v>360</x:v>
      </x:c>
      <x:c r="G15" s="2" t="str">
        <x:v>Oui</x:v>
      </x:c>
      <x:c r="H15" s="2" t="n">
        <x:f>IF(AND(ISNUMBER(D15),ISNUMBER(E15),ISNUMBER(F15)),IF(ROUND(D15*E15,2)=ROUND(F15,2),0,1),0)</x:f>
        <x:v>0</x:v>
      </x:c>
      <x:c r="I15" s="2" t="n">
        <x:f>IF(COUNTIFS($A$8:$A$131,A15)&gt;1,1,0)</x:f>
        <x:v>0</x:v>
      </x:c>
      <x:c r="J15" s="2" t="n">
        <x:f>IF(AND(A15&lt;&gt;"",B15&lt;&gt;"",C15&lt;&gt;"",ISNUMBER(D15),ISNUMBER(E15),ISNUMBER(F15)),0,1)</x:f>
        <x:v>0</x:v>
      </x:c>
      <x:c r="K15" s="2" t="str">
        <x:v>Raphaël Moulin</x:v>
      </x:c>
    </x:row>
    <x:row r="16" ht="25" customHeight="1">
      <x:c r="A16" s="2" t="str">
        <x:v>F117-1</x:v>
      </x:c>
      <x:c r="B16" s="2" t="str">
        <x:v>M117</x:v>
      </x:c>
      <x:c r="C16" s="2" t="str">
        <x:v>Orivelle Placement</x:v>
      </x:c>
      <x:c r="D16" s="11" t="n">
        <x:v>8</x:v>
      </x:c>
      <x:c r="E16" s="11" t="n">
        <x:v>55</x:v>
      </x:c>
      <x:c r="F16" s="11" t="n">
        <x:v>440</x:v>
      </x:c>
      <x:c r="G16" s="2" t="str">
        <x:v>Oui</x:v>
      </x:c>
      <x:c r="H16" s="2" t="n">
        <x:f>IF(AND(ISNUMBER(D16),ISNUMBER(E16),ISNUMBER(F16)),IF(ROUND(D16*E16,2)=ROUND(F16,2),0,1),0)</x:f>
        <x:v>0</x:v>
      </x:c>
      <x:c r="I16" s="2" t="n">
        <x:f>IF(COUNTIFS($A$8:$A$131,A16)&gt;1,1,0)</x:f>
        <x:v>0</x:v>
      </x:c>
      <x:c r="J16" s="2" t="n">
        <x:f>IF(AND(A16&lt;&gt;"",B16&lt;&gt;"",C16&lt;&gt;"",ISNUMBER(D16),ISNUMBER(E16),ISNUMBER(F16)),0,1)</x:f>
        <x:v>0</x:v>
      </x:c>
      <x:c r="K16" s="2" t="str">
        <x:v>Zoé Bernard</x:v>
      </x:c>
    </x:row>
    <x:row r="17" ht="25" customHeight="1">
      <x:c r="A17" s="2" t="str">
        <x:v>F116-1</x:v>
      </x:c>
      <x:c r="B17" s="2" t="str">
        <x:v>M116</x:v>
      </x:c>
      <x:c r="C17" s="2" t="str">
        <x:v>Lumévia Personnel</x:v>
      </x:c>
      <x:c r="D17" s="11" t="n">
        <x:v>7.5</x:v>
      </x:c>
      <x:c r="E17" s="11" t="n">
        <x:v>70</x:v>
      </x:c>
      <x:c r="F17" s="11" t="n">
        <x:v>525</x:v>
      </x:c>
      <x:c r="G17" s="2" t="str">
        <x:v>Oui</x:v>
      </x:c>
      <x:c r="H17" s="2" t="n">
        <x:f>IF(AND(ISNUMBER(D17),ISNUMBER(E17),ISNUMBER(F17)),IF(ROUND(D17*E17,2)=ROUND(F17,2),0,1),0)</x:f>
        <x:v>0</x:v>
      </x:c>
      <x:c r="I17" s="2" t="n">
        <x:f>IF(COUNTIFS($A$8:$A$131,A17)&gt;1,1,0)</x:f>
        <x:v>0</x:v>
      </x:c>
      <x:c r="J17" s="2" t="n">
        <x:f>IF(AND(A17&lt;&gt;"",B17&lt;&gt;"",C17&lt;&gt;"",ISNUMBER(D17),ISNUMBER(E17),ISNUMBER(F17)),0,1)</x:f>
        <x:v>0</x:v>
      </x:c>
      <x:c r="K17" s="2" t="str">
        <x:v>Alexandre Colin</x:v>
      </x:c>
    </x:row>
    <x:row r="18" ht="25" customHeight="1">
      <x:c r="A18" s="2" t="str">
        <x:v>F115-1</x:v>
      </x:c>
      <x:c r="B18" s="2" t="str">
        <x:v>M115</x:v>
      </x:c>
      <x:c r="C18" s="2" t="str">
        <x:v>Alpélia Intérim</x:v>
      </x:c>
      <x:c r="D18" s="11" t="n">
        <x:v>10</x:v>
      </x:c>
      <x:c r="E18" s="11" t="n">
        <x:v>65</x:v>
      </x:c>
      <x:c r="F18" s="11" t="n">
        <x:v>650</x:v>
      </x:c>
      <x:c r="G18" s="2" t="str">
        <x:v>Oui</x:v>
      </x:c>
      <x:c r="H18" s="2" t="n">
        <x:f>IF(AND(ISNUMBER(D18),ISNUMBER(E18),ISNUMBER(F18)),IF(ROUND(D18*E18,2)=ROUND(F18,2),0,1),0)</x:f>
        <x:v>0</x:v>
      </x:c>
      <x:c r="I18" s="2" t="n">
        <x:f>IF(COUNTIFS($A$8:$A$131,A18)&gt;1,1,0)</x:f>
        <x:v>0</x:v>
      </x:c>
      <x:c r="J18" s="2" t="n">
        <x:f>IF(AND(A18&lt;&gt;"",B18&lt;&gt;"",C18&lt;&gt;"",ISNUMBER(D18),ISNUMBER(E18),ISNUMBER(F18)),0,1)</x:f>
        <x:v>0</x:v>
      </x:c>
      <x:c r="K18" s="2" t="str">
        <x:v>Louise Gauthier</x:v>
      </x:c>
    </x:row>
    <x:row r="19" ht="25" customHeight="1">
      <x:c r="A19" s="2" t="str">
        <x:v>F114-1</x:v>
      </x:c>
      <x:c r="B19" s="2" t="str">
        <x:v>M114</x:v>
      </x:c>
      <x:c r="C19" s="2" t="str">
        <x:v>Orivelle Placement</x:v>
      </x:c>
      <x:c r="D19" s="11" t="n">
        <x:v>9</x:v>
      </x:c>
      <x:c r="E19" s="11" t="n">
        <x:v>60</x:v>
      </x:c>
      <x:c r="F19" s="11" t="n">
        <x:v>540</x:v>
      </x:c>
      <x:c r="G19" s="2" t="str">
        <x:v>Oui</x:v>
      </x:c>
      <x:c r="H19" s="2" t="n">
        <x:f>IF(AND(ISNUMBER(D19),ISNUMBER(E19),ISNUMBER(F19)),IF(ROUND(D19*E19,2)=ROUND(F19,2),0,1),0)</x:f>
        <x:v>0</x:v>
      </x:c>
      <x:c r="I19" s="2" t="n">
        <x:f>IF(COUNTIFS($A$8:$A$131,A19)&gt;1,1,0)</x:f>
        <x:v>0</x:v>
      </x:c>
      <x:c r="J19" s="2" t="n">
        <x:f>IF(AND(A19&lt;&gt;"",B19&lt;&gt;"",C19&lt;&gt;"",ISNUMBER(D19),ISNUMBER(E19),ISNUMBER(F19)),0,1)</x:f>
        <x:v>0</x:v>
      </x:c>
      <x:c r="K19" s="2" t="str">
        <x:v>Victor Chevalier</x:v>
      </x:c>
    </x:row>
    <x:row r="20" ht="25" customHeight="1">
      <x:c r="A20" s="2" t="str">
        <x:v>F113-1</x:v>
      </x:c>
      <x:c r="B20" s="2" t="str">
        <x:v>M113</x:v>
      </x:c>
      <x:c r="C20" s="2" t="str">
        <x:v>Lumévia Personnel</x:v>
      </x:c>
      <x:c r="D20" s="11" t="n">
        <x:v>6</x:v>
      </x:c>
      <x:c r="E20" s="11" t="n">
        <x:v>55</x:v>
      </x:c>
      <x:c r="F20" s="11" t="n">
        <x:v>330</x:v>
      </x:c>
      <x:c r="G20" s="2" t="str">
        <x:v>Oui</x:v>
      </x:c>
      <x:c r="H20" s="2" t="n">
        <x:f>IF(AND(ISNUMBER(D20),ISNUMBER(E20),ISNUMBER(F20)),IF(ROUND(D20*E20,2)=ROUND(F20,2),0,1),0)</x:f>
        <x:v>0</x:v>
      </x:c>
      <x:c r="I20" s="2" t="n">
        <x:f>IF(COUNTIFS($A$8:$A$131,A20)&gt;1,1,0)</x:f>
        <x:v>0</x:v>
      </x:c>
      <x:c r="J20" s="2" t="n">
        <x:f>IF(AND(A20&lt;&gt;"",B20&lt;&gt;"",C20&lt;&gt;"",ISNUMBER(D20),ISNUMBER(E20),ISNUMBER(F20)),0,1)</x:f>
        <x:v>0</x:v>
      </x:c>
      <x:c r="K20" s="2" t="str">
        <x:v>Nora Pelletier</x:v>
      </x:c>
    </x:row>
    <x:row r="21" ht="25" customHeight="1">
      <x:c r="A21" s="2" t="str">
        <x:v>F112-1</x:v>
      </x:c>
      <x:c r="B21" s="2" t="str">
        <x:v>M112</x:v>
      </x:c>
      <x:c r="C21" s="2" t="str">
        <x:v>Alpélia Intérim</x:v>
      </x:c>
      <x:c r="D21" s="11" t="n">
        <x:v>8</x:v>
      </x:c>
      <x:c r="E21" s="11" t="n">
        <x:v>70</x:v>
      </x:c>
      <x:c r="F21" s="11" t="n">
        <x:v>560</x:v>
      </x:c>
      <x:c r="G21" s="2" t="str">
        <x:v>Oui</x:v>
      </x:c>
      <x:c r="H21" s="2" t="n">
        <x:f>IF(AND(ISNUMBER(D21),ISNUMBER(E21),ISNUMBER(F21)),IF(ROUND(D21*E21,2)=ROUND(F21,2),0,1),0)</x:f>
        <x:v>0</x:v>
      </x:c>
      <x:c r="I21" s="2" t="n">
        <x:f>IF(COUNTIFS($A$8:$A$131,A21)&gt;1,1,0)</x:f>
        <x:v>0</x:v>
      </x:c>
      <x:c r="J21" s="2" t="n">
        <x:f>IF(AND(A21&lt;&gt;"",B21&lt;&gt;"",C21&lt;&gt;"",ISNUMBER(D21),ISNUMBER(E21),ISNUMBER(F21)),0,1)</x:f>
        <x:v>0</x:v>
      </x:c>
      <x:c r="K21" s="2" t="str">
        <x:v>Maxime Duval</x:v>
      </x:c>
    </x:row>
    <x:row r="22" ht="25" customHeight="1">
      <x:c r="A22" s="2" t="str">
        <x:v>F111-1</x:v>
      </x:c>
      <x:c r="B22" s="2" t="str">
        <x:v>M111</x:v>
      </x:c>
      <x:c r="C22" s="2" t="str">
        <x:v>Orivelle Placement</x:v>
      </x:c>
      <x:c r="D22" s="11" t="n">
        <x:v>7.5</x:v>
      </x:c>
      <x:c r="E22" s="11" t="n">
        <x:v>65</x:v>
      </x:c>
      <x:c r="F22" s="11" t="n">
        <x:v>487.5</x:v>
      </x:c>
      <x:c r="G22" s="2" t="str">
        <x:v>Oui</x:v>
      </x:c>
      <x:c r="H22" s="2" t="n">
        <x:f>IF(AND(ISNUMBER(D22),ISNUMBER(E22),ISNUMBER(F22)),IF(ROUND(D22*E22,2)=ROUND(F22,2),0,1),0)</x:f>
        <x:v>0</x:v>
      </x:c>
      <x:c r="I22" s="2" t="n">
        <x:f>IF(COUNTIFS($A$8:$A$131,A22)&gt;1,1,0)</x:f>
        <x:v>0</x:v>
      </x:c>
      <x:c r="J22" s="2" t="n">
        <x:f>IF(AND(A22&lt;&gt;"",B22&lt;&gt;"",C22&lt;&gt;"",ISNUMBER(D22),ISNUMBER(E22),ISNUMBER(F22)),0,1)</x:f>
        <x:v>0</x:v>
      </x:c>
      <x:c r="K22" s="2" t="str">
        <x:v>Élise Chappuis</x:v>
      </x:c>
    </x:row>
    <x:row r="23" ht="25" customHeight="1">
      <x:c r="A23" s="2" t="str">
        <x:v>F110-1</x:v>
      </x:c>
      <x:c r="B23" s="2" t="str">
        <x:v>M110</x:v>
      </x:c>
      <x:c r="C23" s="2" t="str">
        <x:v>Lumévia Personnel</x:v>
      </x:c>
      <x:c r="D23" s="11" t="n">
        <x:v>10</x:v>
      </x:c>
      <x:c r="E23" s="11" t="n">
        <x:v>60</x:v>
      </x:c>
      <x:c r="F23" s="11" t="n">
        <x:v>600</x:v>
      </x:c>
      <x:c r="G23" s="2" t="str">
        <x:v>Oui</x:v>
      </x:c>
      <x:c r="H23" s="2" t="n">
        <x:f>IF(AND(ISNUMBER(D23),ISNUMBER(E23),ISNUMBER(F23)),IF(ROUND(D23*E23,2)=ROUND(F23,2),0,1),0)</x:f>
        <x:v>0</x:v>
      </x:c>
      <x:c r="I23" s="2" t="n">
        <x:f>IF(COUNTIFS($A$8:$A$131,A23)&gt;1,1,0)</x:f>
        <x:v>0</x:v>
      </x:c>
      <x:c r="J23" s="2" t="n">
        <x:f>IF(AND(A23&lt;&gt;"",B23&lt;&gt;"",C23&lt;&gt;"",ISNUMBER(D23),ISNUMBER(E23),ISNUMBER(F23)),0,1)</x:f>
        <x:v>0</x:v>
      </x:c>
      <x:c r="K23" s="2" t="str">
        <x:v>Antoine Mercier</x:v>
      </x:c>
    </x:row>
    <x:row r="24" ht="25" customHeight="1">
      <x:c r="A24" s="2" t="str">
        <x:v>F109-1</x:v>
      </x:c>
      <x:c r="B24" s="2" t="str">
        <x:v>M109</x:v>
      </x:c>
      <x:c r="C24" s="2" t="str">
        <x:v>Alpélia Intérim</x:v>
      </x:c>
      <x:c r="D24" s="11" t="n">
        <x:v>9</x:v>
      </x:c>
      <x:c r="E24" s="11" t="n">
        <x:v>55</x:v>
      </x:c>
      <x:c r="F24" s="11" t="n">
        <x:v>495</x:v>
      </x:c>
      <x:c r="G24" s="2" t="str">
        <x:v>Oui</x:v>
      </x:c>
      <x:c r="H24" s="2" t="n">
        <x:f>IF(AND(ISNUMBER(D24),ISNUMBER(E24),ISNUMBER(F24)),IF(ROUND(D24*E24,2)=ROUND(F24,2),0,1),0)</x:f>
        <x:v>0</x:v>
      </x:c>
      <x:c r="I24" s="2" t="n">
        <x:f>IF(COUNTIFS($A$8:$A$131,A24)&gt;1,1,0)</x:f>
        <x:v>0</x:v>
      </x:c>
      <x:c r="J24" s="2" t="n">
        <x:f>IF(AND(A24&lt;&gt;"",B24&lt;&gt;"",C24&lt;&gt;"",ISNUMBER(D24),ISNUMBER(E24),ISNUMBER(F24)),0,1)</x:f>
        <x:v>0</x:v>
      </x:c>
      <x:c r="K24" s="2" t="str">
        <x:v>Inès Forestier</x:v>
      </x:c>
    </x:row>
    <x:row r="25" ht="25" customHeight="1">
      <x:c r="A25" s="2" t="str">
        <x:v>F108-1</x:v>
      </x:c>
      <x:c r="B25" s="2" t="str">
        <x:v>M108</x:v>
      </x:c>
      <x:c r="C25" s="2" t="str">
        <x:v>Orivelle Placement</x:v>
      </x:c>
      <x:c r="D25" s="11" t="n">
        <x:v>6</x:v>
      </x:c>
      <x:c r="E25" s="11" t="n">
        <x:v>70</x:v>
      </x:c>
      <x:c r="F25" s="11" t="n">
        <x:v>420</x:v>
      </x:c>
      <x:c r="G25" s="2" t="str">
        <x:v>Oui</x:v>
      </x:c>
      <x:c r="H25" s="2" t="n">
        <x:f>IF(AND(ISNUMBER(D25),ISNUMBER(E25),ISNUMBER(F25)),IF(ROUND(D25*E25,2)=ROUND(F25,2),0,1),0)</x:f>
        <x:v>0</x:v>
      </x:c>
      <x:c r="I25" s="2" t="n">
        <x:f>IF(COUNTIFS($A$8:$A$131,A25)&gt;1,1,0)</x:f>
        <x:v>0</x:v>
      </x:c>
      <x:c r="J25" s="2" t="n">
        <x:f>IF(AND(A25&lt;&gt;"",B25&lt;&gt;"",C25&lt;&gt;"",ISNUMBER(D25),ISNUMBER(E25),ISNUMBER(F25)),0,1)</x:f>
        <x:v>0</x:v>
      </x:c>
      <x:c r="K25" s="2" t="str">
        <x:v>Mathis Blanc</x:v>
      </x:c>
    </x:row>
    <x:row r="26" ht="25" customHeight="1">
      <x:c r="A26" s="2" t="str">
        <x:v>F107-1</x:v>
      </x:c>
      <x:c r="B26" s="2" t="str">
        <x:v>M107</x:v>
      </x:c>
      <x:c r="C26" s="2" t="str">
        <x:v>Lumévia Personnel</x:v>
      </x:c>
      <x:c r="D26" s="11" t="n">
        <x:v>8</x:v>
      </x:c>
      <x:c r="E26" s="11" t="n">
        <x:v>65</x:v>
      </x:c>
      <x:c r="F26" s="11" t="n">
        <x:v>520</x:v>
      </x:c>
      <x:c r="G26" s="2" t="str">
        <x:v>Oui</x:v>
      </x:c>
      <x:c r="H26" s="2" t="n">
        <x:f>IF(AND(ISNUMBER(D26),ISNUMBER(E26),ISNUMBER(F26)),IF(ROUND(D26*E26,2)=ROUND(F26,2),0,1),0)</x:f>
        <x:v>0</x:v>
      </x:c>
      <x:c r="I26" s="2" t="n">
        <x:f>IF(COUNTIFS($A$8:$A$131,A26)&gt;1,1,0)</x:f>
        <x:v>0</x:v>
      </x:c>
      <x:c r="J26" s="2" t="n">
        <x:f>IF(AND(A26&lt;&gt;"",B26&lt;&gt;"",C26&lt;&gt;"",ISNUMBER(D26),ISNUMBER(E26),ISNUMBER(F26)),0,1)</x:f>
        <x:v>0</x:v>
      </x:c>
      <x:c r="K26" s="2" t="str">
        <x:v>Clara Benoît</x:v>
      </x:c>
    </x:row>
    <x:row r="27" ht="25" customHeight="1">
      <x:c r="A27" s="2" t="str">
        <x:v>F106-1</x:v>
      </x:c>
      <x:c r="B27" s="2" t="str">
        <x:v>M106</x:v>
      </x:c>
      <x:c r="C27" s="2" t="str">
        <x:v>Alpélia Intérim</x:v>
      </x:c>
      <x:c r="D27" s="11" t="n">
        <x:v>7.5</x:v>
      </x:c>
      <x:c r="E27" s="11" t="n">
        <x:v>60</x:v>
      </x:c>
      <x:c r="F27" s="11" t="n">
        <x:v>450</x:v>
      </x:c>
      <x:c r="G27" s="2" t="str">
        <x:v>Oui</x:v>
      </x:c>
      <x:c r="H27" s="2" t="n">
        <x:f>IF(AND(ISNUMBER(D27),ISNUMBER(E27),ISNUMBER(F27)),IF(ROUND(D27*E27,2)=ROUND(F27,2),0,1),0)</x:f>
        <x:v>0</x:v>
      </x:c>
      <x:c r="I27" s="2" t="n">
        <x:f>IF(COUNTIFS($A$8:$A$131,A27)&gt;1,1,0)</x:f>
        <x:v>0</x:v>
      </x:c>
      <x:c r="J27" s="2" t="n">
        <x:f>IF(AND(A27&lt;&gt;"",B27&lt;&gt;"",C27&lt;&gt;"",ISNUMBER(D27),ISNUMBER(E27),ISNUMBER(F27)),0,1)</x:f>
        <x:v>0</x:v>
      </x:c>
      <x:c r="K27" s="2" t="str">
        <x:v>Thomas Rey</x:v>
      </x:c>
    </x:row>
    <x:row r="28" ht="25" customHeight="1">
      <x:c r="A28" s="2" t="str">
        <x:v>F105-1</x:v>
      </x:c>
      <x:c r="B28" s="2" t="str">
        <x:v>M105</x:v>
      </x:c>
      <x:c r="C28" s="2" t="str">
        <x:v>Orivelle Placement</x:v>
      </x:c>
      <x:c r="D28" s="11" t="n">
        <x:v>10</x:v>
      </x:c>
      <x:c r="E28" s="11" t="n">
        <x:v>55</x:v>
      </x:c>
      <x:c r="F28" s="11" t="n">
        <x:v>550</x:v>
      </x:c>
      <x:c r="G28" s="2" t="str">
        <x:v>Oui</x:v>
      </x:c>
      <x:c r="H28" s="2" t="n">
        <x:f>IF(AND(ISNUMBER(D28),ISNUMBER(E28),ISNUMBER(F28)),IF(ROUND(D28*E28,2)=ROUND(F28,2),0,1),0)</x:f>
        <x:v>0</x:v>
      </x:c>
      <x:c r="I28" s="2" t="n">
        <x:f>IF(COUNTIFS($A$8:$A$131,A28)&gt;1,1,0)</x:f>
        <x:v>0</x:v>
      </x:c>
      <x:c r="J28" s="2" t="n">
        <x:f>IF(AND(A28&lt;&gt;"",B28&lt;&gt;"",C28&lt;&gt;"",ISNUMBER(D28),ISNUMBER(E28),ISNUMBER(F28)),0,1)</x:f>
        <x:v>0</x:v>
      </x:c>
      <x:c r="K28" s="2" t="str">
        <x:v>Alice Dutoit</x:v>
      </x:c>
    </x:row>
    <x:row r="29" ht="25" customHeight="1">
      <x:c r="A29" s="2" t="str">
        <x:v>F104-1</x:v>
      </x:c>
      <x:c r="B29" s="2" t="str">
        <x:v>M104</x:v>
      </x:c>
      <x:c r="C29" s="2" t="str">
        <x:v>Lumévia Personnel</x:v>
      </x:c>
      <x:c r="D29" s="11" t="n">
        <x:v>9</x:v>
      </x:c>
      <x:c r="E29" s="11" t="n">
        <x:v>70</x:v>
      </x:c>
      <x:c r="F29" s="11" t="n">
        <x:v>630</x:v>
      </x:c>
      <x:c r="G29" s="2" t="str">
        <x:v>Oui</x:v>
      </x:c>
      <x:c r="H29" s="2" t="n">
        <x:f>IF(AND(ISNUMBER(D29),ISNUMBER(E29),ISNUMBER(F29)),IF(ROUND(D29*E29,2)=ROUND(F29,2),0,1),0)</x:f>
        <x:v>0</x:v>
      </x:c>
      <x:c r="I29" s="2" t="n">
        <x:f>IF(COUNTIFS($A$8:$A$131,A29)&gt;1,1,0)</x:f>
        <x:v>0</x:v>
      </x:c>
      <x:c r="J29" s="2" t="n">
        <x:f>IF(AND(A29&lt;&gt;"",B29&lt;&gt;"",C29&lt;&gt;"",ISNUMBER(D29),ISNUMBER(E29),ISNUMBER(F29)),0,1)</x:f>
        <x:v>0</x:v>
      </x:c>
      <x:c r="K29" s="2" t="str">
        <x:v>Noah Marchand</x:v>
      </x:c>
    </x:row>
    <x:row r="30" ht="25" customHeight="1">
      <x:c r="A30" s="2" t="str">
        <x:v>F103-1</x:v>
      </x:c>
      <x:c r="B30" s="2" t="str">
        <x:v>M103</x:v>
      </x:c>
      <x:c r="C30" s="2" t="str">
        <x:v>Alpélia Intérim</x:v>
      </x:c>
      <x:c r="D30" s="11" t="n">
        <x:v>6</x:v>
      </x:c>
      <x:c r="E30" s="11" t="n">
        <x:v>65</x:v>
      </x:c>
      <x:c r="F30" s="11" t="n">
        <x:v>390</x:v>
      </x:c>
      <x:c r="G30" s="2" t="str">
        <x:v>Oui</x:v>
      </x:c>
      <x:c r="H30" s="2" t="n">
        <x:f>IF(AND(ISNUMBER(D30),ISNUMBER(E30),ISNUMBER(F30)),IF(ROUND(D30*E30,2)=ROUND(F30,2),0,1),0)</x:f>
        <x:v>0</x:v>
      </x:c>
      <x:c r="I30" s="2" t="n">
        <x:f>IF(COUNTIFS($A$8:$A$131,A30)&gt;1,1,0)</x:f>
        <x:v>0</x:v>
      </x:c>
      <x:c r="J30" s="2" t="n">
        <x:f>IF(AND(A30&lt;&gt;"",B30&lt;&gt;"",C30&lt;&gt;"",ISNUMBER(D30),ISNUMBER(E30),ISNUMBER(F30)),0,1)</x:f>
        <x:v>0</x:v>
      </x:c>
      <x:c r="K30" s="2" t="str">
        <x:v>Julie Aubert</x:v>
      </x:c>
    </x:row>
    <x:row r="31" ht="25" customHeight="1">
      <x:c r="A31" s="2" t="str">
        <x:v>F102-1</x:v>
      </x:c>
      <x:c r="B31" s="2" t="str">
        <x:v>M102</x:v>
      </x:c>
      <x:c r="C31" s="2" t="str">
        <x:v>Orivelle Placement</x:v>
      </x:c>
      <x:c r="D31" s="11" t="n">
        <x:v>8</x:v>
      </x:c>
      <x:c r="E31" s="11" t="n">
        <x:v>60</x:v>
      </x:c>
      <x:c r="F31" s="11" t="n">
        <x:v>480</x:v>
      </x:c>
      <x:c r="G31" s="2" t="str">
        <x:v>Oui</x:v>
      </x:c>
      <x:c r="H31" s="2" t="n">
        <x:f>IF(AND(ISNUMBER(D31),ISNUMBER(E31),ISNUMBER(F31)),IF(ROUND(D31*E31,2)=ROUND(F31,2),0,1),0)</x:f>
        <x:v>0</x:v>
      </x:c>
      <x:c r="I31" s="2" t="n">
        <x:f>IF(COUNTIFS($A$8:$A$131,A31)&gt;1,1,0)</x:f>
        <x:v>0</x:v>
      </x:c>
      <x:c r="J31" s="2" t="n">
        <x:f>IF(AND(A31&lt;&gt;"",B31&lt;&gt;"",C31&lt;&gt;"",ISNUMBER(D31),ISNUMBER(E31),ISNUMBER(F31)),0,1)</x:f>
        <x:v>0</x:v>
      </x:c>
      <x:c r="K31" s="2" t="str">
        <x:v>Gabriel Renaud</x:v>
      </x:c>
    </x:row>
    <x:row r="32" ht="25" customHeight="1">
      <x:c r="A32" s="2" t="str">
        <x:v>F101-1</x:v>
      </x:c>
      <x:c r="B32" s="2" t="str">
        <x:v>M101</x:v>
      </x:c>
      <x:c r="C32" s="2" t="str">
        <x:v>Lumévia Personnel</x:v>
      </x:c>
      <x:c r="D32" s="11" t="n">
        <x:v>7.5</x:v>
      </x:c>
      <x:c r="E32" s="11" t="n">
        <x:v>55</x:v>
      </x:c>
      <x:c r="F32" s="11" t="n">
        <x:v>412.5</x:v>
      </x:c>
      <x:c r="G32" s="2" t="str">
        <x:v>Oui</x:v>
      </x:c>
      <x:c r="H32" s="2" t="n">
        <x:f>IF(AND(ISNUMBER(D32),ISNUMBER(E32),ISNUMBER(F32)),IF(ROUND(D32*E32,2)=ROUND(F32,2),0,1),0)</x:f>
        <x:v>0</x:v>
      </x:c>
      <x:c r="I32" s="2" t="n">
        <x:f>IF(COUNTIFS($A$8:$A$131,A32)&gt;1,1,0)</x:f>
        <x:v>0</x:v>
      </x:c>
      <x:c r="J32" s="2" t="n">
        <x:f>IF(AND(A32&lt;&gt;"",B32&lt;&gt;"",C32&lt;&gt;"",ISNUMBER(D32),ISNUMBER(E32),ISNUMBER(F32)),0,1)</x:f>
        <x:v>0</x:v>
      </x:c>
      <x:c r="K32" s="2" t="str">
        <x:v>Manon Clerc</x:v>
      </x:c>
    </x:row>
    <x:row r="33" ht="25" customHeight="1">
      <x:c r="A33" s="2" t="str">
        <x:v>F100-1</x:v>
      </x:c>
      <x:c r="B33" s="2" t="str">
        <x:v>M100</x:v>
      </x:c>
      <x:c r="C33" s="2" t="str">
        <x:v>Alpélia Intérim</x:v>
      </x:c>
      <x:c r="D33" s="11" t="n">
        <x:v>10</x:v>
      </x:c>
      <x:c r="E33" s="11" t="n">
        <x:v>70</x:v>
      </x:c>
      <x:c r="F33" s="11" t="n">
        <x:v>700</x:v>
      </x:c>
      <x:c r="G33" s="2" t="str">
        <x:v>Oui</x:v>
      </x:c>
      <x:c r="H33" s="2" t="n">
        <x:f>IF(AND(ISNUMBER(D33),ISNUMBER(E33),ISNUMBER(F33)),IF(ROUND(D33*E33,2)=ROUND(F33,2),0,1),0)</x:f>
        <x:v>0</x:v>
      </x:c>
      <x:c r="I33" s="2" t="n">
        <x:f>IF(COUNTIFS($A$8:$A$131,A33)&gt;1,1,0)</x:f>
        <x:v>0</x:v>
      </x:c>
      <x:c r="J33" s="2" t="n">
        <x:f>IF(AND(A33&lt;&gt;"",B33&lt;&gt;"",C33&lt;&gt;"",ISNUMBER(D33),ISNUMBER(E33),ISNUMBER(F33)),0,1)</x:f>
        <x:v>0</x:v>
      </x:c>
      <x:c r="K33" s="2" t="str">
        <x:v>Louis Girard</x:v>
      </x:c>
    </x:row>
    <x:row r="34" ht="25" customHeight="1">
      <x:c r="A34" s="2" t="str">
        <x:v>F099-1</x:v>
      </x:c>
      <x:c r="B34" s="2" t="str">
        <x:v>M099</x:v>
      </x:c>
      <x:c r="C34" s="2" t="str">
        <x:v>Orivelle Placement</x:v>
      </x:c>
      <x:c r="D34" s="11" t="n">
        <x:v>9</x:v>
      </x:c>
      <x:c r="E34" s="11" t="n">
        <x:v>65</x:v>
      </x:c>
      <x:c r="F34" s="11" t="n">
        <x:v>585</x:v>
      </x:c>
      <x:c r="G34" s="2" t="str">
        <x:v>Oui</x:v>
      </x:c>
      <x:c r="H34" s="2" t="n">
        <x:f>IF(AND(ISNUMBER(D34),ISNUMBER(E34),ISNUMBER(F34)),IF(ROUND(D34*E34,2)=ROUND(F34,2),0,1),0)</x:f>
        <x:v>0</x:v>
      </x:c>
      <x:c r="I34" s="2" t="n">
        <x:f>IF(COUNTIFS($A$8:$A$131,A34)&gt;1,1,0)</x:f>
        <x:v>0</x:v>
      </x:c>
      <x:c r="J34" s="2" t="n">
        <x:f>IF(AND(A34&lt;&gt;"",B34&lt;&gt;"",C34&lt;&gt;"",ISNUMBER(D34),ISNUMBER(E34),ISNUMBER(F34)),0,1)</x:f>
        <x:v>0</x:v>
      </x:c>
      <x:c r="K34" s="2" t="str">
        <x:v>Sarah Dumont</x:v>
      </x:c>
    </x:row>
    <x:row r="35" ht="25" customHeight="1">
      <x:c r="A35" s="2" t="str">
        <x:v>F098-1</x:v>
      </x:c>
      <x:c r="B35" s="2" t="str">
        <x:v>M098</x:v>
      </x:c>
      <x:c r="C35" s="2" t="str">
        <x:v>Lumévia Personnel</x:v>
      </x:c>
      <x:c r="D35" s="11" t="n">
        <x:v>6</x:v>
      </x:c>
      <x:c r="E35" s="11" t="n">
        <x:v>60</x:v>
      </x:c>
      <x:c r="F35" s="11" t="n">
        <x:v>360</x:v>
      </x:c>
      <x:c r="G35" s="2" t="str">
        <x:v>Oui</x:v>
      </x:c>
      <x:c r="H35" s="2" t="n">
        <x:f>IF(AND(ISNUMBER(D35),ISNUMBER(E35),ISNUMBER(F35)),IF(ROUND(D35*E35,2)=ROUND(F35,2),0,1),0)</x:f>
        <x:v>0</x:v>
      </x:c>
      <x:c r="I35" s="2" t="n">
        <x:f>IF(COUNTIFS($A$8:$A$131,A35)&gt;1,1,0)</x:f>
        <x:v>0</x:v>
      </x:c>
      <x:c r="J35" s="2" t="n">
        <x:f>IF(AND(A35&lt;&gt;"",B35&lt;&gt;"",C35&lt;&gt;"",ISNUMBER(D35),ISNUMBER(E35),ISNUMBER(F35)),0,1)</x:f>
        <x:v>0</x:v>
      </x:c>
      <x:c r="K35" s="2" t="str">
        <x:v>Arthur Lambert</x:v>
      </x:c>
    </x:row>
    <x:row r="36" ht="25" customHeight="1">
      <x:c r="A36" s="2" t="str">
        <x:v>F097-1</x:v>
      </x:c>
      <x:c r="B36" s="2" t="str">
        <x:v>M097</x:v>
      </x:c>
      <x:c r="C36" s="2" t="str">
        <x:v>Alpélia Intérim</x:v>
      </x:c>
      <x:c r="D36" s="11" t="n">
        <x:v>8</x:v>
      </x:c>
      <x:c r="E36" s="11" t="n">
        <x:v>55</x:v>
      </x:c>
      <x:c r="F36" s="11" t="n">
        <x:v>440</x:v>
      </x:c>
      <x:c r="G36" s="2" t="str">
        <x:v>Oui</x:v>
      </x:c>
      <x:c r="H36" s="2" t="n">
        <x:f>IF(AND(ISNUMBER(D36),ISNUMBER(E36),ISNUMBER(F36)),IF(ROUND(D36*E36,2)=ROUND(F36,2),0,1),0)</x:f>
        <x:v>0</x:v>
      </x:c>
      <x:c r="I36" s="2" t="n">
        <x:f>IF(COUNTIFS($A$8:$A$131,A36)&gt;1,1,0)</x:f>
        <x:v>0</x:v>
      </x:c>
      <x:c r="J36" s="2" t="n">
        <x:f>IF(AND(A36&lt;&gt;"",B36&lt;&gt;"",C36&lt;&gt;"",ISNUMBER(D36),ISNUMBER(E36),ISNUMBER(F36)),0,1)</x:f>
        <x:v>0</x:v>
      </x:c>
      <x:c r="K36" s="2" t="str">
        <x:v>Chloé Vuille</x:v>
      </x:c>
    </x:row>
    <x:row r="37" ht="25" customHeight="1">
      <x:c r="A37" s="2" t="str">
        <x:v>F096-1</x:v>
      </x:c>
      <x:c r="B37" s="2" t="str">
        <x:v>M096</x:v>
      </x:c>
      <x:c r="C37" s="2" t="str">
        <x:v>Orivelle Placement</x:v>
      </x:c>
      <x:c r="D37" s="11" t="n">
        <x:v>7.5</x:v>
      </x:c>
      <x:c r="E37" s="11" t="n">
        <x:v>70</x:v>
      </x:c>
      <x:c r="F37" s="11" t="n">
        <x:v>525</x:v>
      </x:c>
      <x:c r="G37" s="2" t="str">
        <x:v>Oui</x:v>
      </x:c>
      <x:c r="H37" s="2" t="n">
        <x:f>IF(AND(ISNUMBER(D37),ISNUMBER(E37),ISNUMBER(F37)),IF(ROUND(D37*E37,2)=ROUND(F37,2),0,1),0)</x:f>
        <x:v>0</x:v>
      </x:c>
      <x:c r="I37" s="2" t="n">
        <x:f>IF(COUNTIFS($A$8:$A$131,A37)&gt;1,1,0)</x:f>
        <x:v>0</x:v>
      </x:c>
      <x:c r="J37" s="2" t="n">
        <x:f>IF(AND(A37&lt;&gt;"",B37&lt;&gt;"",C37&lt;&gt;"",ISNUMBER(D37),ISNUMBER(E37),ISNUMBER(F37)),0,1)</x:f>
        <x:v>0</x:v>
      </x:c>
      <x:c r="K37" s="2" t="str">
        <x:v>Hugo Monnier</x:v>
      </x:c>
    </x:row>
    <x:row r="38" ht="25" customHeight="1">
      <x:c r="A38" s="2" t="str">
        <x:v>F095-1</x:v>
      </x:c>
      <x:c r="B38" s="2" t="str">
        <x:v>M095</x:v>
      </x:c>
      <x:c r="C38" s="2" t="str">
        <x:v>Lumévia Personnel</x:v>
      </x:c>
      <x:c r="D38" s="11" t="n">
        <x:v>10</x:v>
      </x:c>
      <x:c r="E38" s="11" t="n">
        <x:v>65</x:v>
      </x:c>
      <x:c r="F38" s="11" t="n">
        <x:v>650</x:v>
      </x:c>
      <x:c r="G38" s="2" t="str">
        <x:v>Oui</x:v>
      </x:c>
      <x:c r="H38" s="2" t="n">
        <x:f>IF(AND(ISNUMBER(D38),ISNUMBER(E38),ISNUMBER(F38)),IF(ROUND(D38*E38,2)=ROUND(F38,2),0,1),0)</x:f>
        <x:v>0</x:v>
      </x:c>
      <x:c r="I38" s="2" t="n">
        <x:f>IF(COUNTIFS($A$8:$A$131,A38)&gt;1,1,0)</x:f>
        <x:v>0</x:v>
      </x:c>
      <x:c r="J38" s="2" t="n">
        <x:f>IF(AND(A38&lt;&gt;"",B38&lt;&gt;"",C38&lt;&gt;"",ISNUMBER(D38),ISNUMBER(E38),ISNUMBER(F38)),0,1)</x:f>
        <x:v>0</x:v>
      </x:c>
      <x:c r="K38" s="2" t="str">
        <x:v>Léa Garnier</x:v>
      </x:c>
    </x:row>
    <x:row r="39" ht="25" customHeight="1">
      <x:c r="A39" s="2" t="str">
        <x:v>F094-1</x:v>
      </x:c>
      <x:c r="B39" s="2" t="str">
        <x:v>M094</x:v>
      </x:c>
      <x:c r="C39" s="2" t="str">
        <x:v>Alpélia Intérim</x:v>
      </x:c>
      <x:c r="D39" s="11" t="n">
        <x:v>9</x:v>
      </x:c>
      <x:c r="E39" s="11" t="n">
        <x:v>60</x:v>
      </x:c>
      <x:c r="F39" s="11" t="n">
        <x:v>540</x:v>
      </x:c>
      <x:c r="G39" s="2" t="str">
        <x:v>Oui</x:v>
      </x:c>
      <x:c r="H39" s="2" t="n">
        <x:f>IF(AND(ISNUMBER(D39),ISNUMBER(E39),ISNUMBER(F39)),IF(ROUND(D39*E39,2)=ROUND(F39,2),0,1),0)</x:f>
        <x:v>0</x:v>
      </x:c>
      <x:c r="I39" s="2" t="n">
        <x:f>IF(COUNTIFS($A$8:$A$131,A39)&gt;1,1,0)</x:f>
        <x:v>0</x:v>
      </x:c>
      <x:c r="J39" s="2" t="n">
        <x:f>IF(AND(A39&lt;&gt;"",B39&lt;&gt;"",C39&lt;&gt;"",ISNUMBER(D39),ISNUMBER(E39),ISNUMBER(F39)),0,1)</x:f>
        <x:v>0</x:v>
      </x:c>
      <x:c r="K39" s="2" t="str">
        <x:v>Nathan Rochat</x:v>
      </x:c>
    </x:row>
    <x:row r="40" ht="25" customHeight="1">
      <x:c r="A40" s="2" t="str">
        <x:v>F093-1</x:v>
      </x:c>
      <x:c r="B40" s="2" t="str">
        <x:v>M093</x:v>
      </x:c>
      <x:c r="C40" s="2" t="str">
        <x:v>Orivelle Placement</x:v>
      </x:c>
      <x:c r="D40" s="11" t="n">
        <x:v>6</x:v>
      </x:c>
      <x:c r="E40" s="11" t="n">
        <x:v>55</x:v>
      </x:c>
      <x:c r="F40" s="11" t="n">
        <x:v>330</x:v>
      </x:c>
      <x:c r="G40" s="2" t="str">
        <x:v>Oui</x:v>
      </x:c>
      <x:c r="H40" s="2" t="n">
        <x:f>IF(AND(ISNUMBER(D40),ISNUMBER(E40),ISNUMBER(F40)),IF(ROUND(D40*E40,2)=ROUND(F40,2),0,1),0)</x:f>
        <x:v>0</x:v>
      </x:c>
      <x:c r="I40" s="2" t="n">
        <x:f>IF(COUNTIFS($A$8:$A$131,A40)&gt;1,1,0)</x:f>
        <x:v>0</x:v>
      </x:c>
      <x:c r="J40" s="2" t="n">
        <x:f>IF(AND(A40&lt;&gt;"",B40&lt;&gt;"",C40&lt;&gt;"",ISNUMBER(D40),ISNUMBER(E40),ISNUMBER(F40)),0,1)</x:f>
        <x:v>0</x:v>
      </x:c>
      <x:c r="K40" s="2" t="str">
        <x:v>Emma Favre</x:v>
      </x:c>
    </x:row>
    <x:row r="41" ht="25" customHeight="1">
      <x:c r="A41" s="2" t="str">
        <x:v>F092-1</x:v>
      </x:c>
      <x:c r="B41" s="2" t="str">
        <x:v>M092</x:v>
      </x:c>
      <x:c r="C41" s="2" t="str">
        <x:v>Lumévia Personnel</x:v>
      </x:c>
      <x:c r="D41" s="11" t="n">
        <x:v>8</x:v>
      </x:c>
      <x:c r="E41" s="11" t="n">
        <x:v>70</x:v>
      </x:c>
      <x:c r="F41" s="11" t="n">
        <x:v>560</x:v>
      </x:c>
      <x:c r="G41" s="2" t="str">
        <x:v>Oui</x:v>
      </x:c>
      <x:c r="H41" s="2" t="n">
        <x:f>IF(AND(ISNUMBER(D41),ISNUMBER(E41),ISNUMBER(F41)),IF(ROUND(D41*E41,2)=ROUND(F41,2),0,1),0)</x:f>
        <x:v>0</x:v>
      </x:c>
      <x:c r="I41" s="2" t="n">
        <x:f>IF(COUNTIFS($A$8:$A$131,A41)&gt;1,1,0)</x:f>
        <x:v>0</x:v>
      </x:c>
      <x:c r="J41" s="2" t="n">
        <x:f>IF(AND(A41&lt;&gt;"",B41&lt;&gt;"",C41&lt;&gt;"",ISNUMBER(D41),ISNUMBER(E41),ISNUMBER(F41)),0,1)</x:f>
        <x:v>0</x:v>
      </x:c>
      <x:c r="K41" s="2" t="str">
        <x:v>Lucas Perrin</x:v>
      </x:c>
    </x:row>
    <x:row r="42" ht="25" customHeight="1">
      <x:c r="A42" s="2" t="str">
        <x:v>F091-1</x:v>
      </x:c>
      <x:c r="B42" s="2" t="str">
        <x:v>M091</x:v>
      </x:c>
      <x:c r="C42" s="2" t="str">
        <x:v>Alpélia Intérim</x:v>
      </x:c>
      <x:c r="D42" s="11" t="n">
        <x:v>7.5</x:v>
      </x:c>
      <x:c r="E42" s="11" t="n">
        <x:v>65</x:v>
      </x:c>
      <x:c r="F42" s="11" t="n">
        <x:v>487.5</x:v>
      </x:c>
      <x:c r="G42" s="2" t="str">
        <x:v>Oui</x:v>
      </x:c>
      <x:c r="H42" s="2" t="n">
        <x:f>IF(AND(ISNUMBER(D42),ISNUMBER(E42),ISNUMBER(F42)),IF(ROUND(D42*E42,2)=ROUND(F42,2),0,1),0)</x:f>
        <x:v>0</x:v>
      </x:c>
      <x:c r="I42" s="2" t="n">
        <x:f>IF(COUNTIFS($A$8:$A$131,A42)&gt;1,1,0)</x:f>
        <x:v>0</x:v>
      </x:c>
      <x:c r="J42" s="2" t="n">
        <x:f>IF(AND(A42&lt;&gt;"",B42&lt;&gt;"",C42&lt;&gt;"",ISNUMBER(D42),ISNUMBER(E42),ISNUMBER(F42)),0,1)</x:f>
        <x:v>0</x:v>
      </x:c>
      <x:c r="K42" s="2" t="str">
        <x:v>Camille Morel</x:v>
      </x:c>
    </x:row>
    <x:row r="43" ht="25" customHeight="1">
      <x:c r="A43" s="2" t="str">
        <x:v>F090-1</x:v>
      </x:c>
      <x:c r="B43" s="2" t="str">
        <x:v>M090</x:v>
      </x:c>
      <x:c r="C43" s="2" t="str">
        <x:v>Orivelle Placement</x:v>
      </x:c>
      <x:c r="D43" s="11" t="n">
        <x:v>10</x:v>
      </x:c>
      <x:c r="E43" s="11" t="n">
        <x:v>60</x:v>
      </x:c>
      <x:c r="F43" s="11" t="n">
        <x:v>600</x:v>
      </x:c>
      <x:c r="G43" s="2" t="str">
        <x:v>Oui</x:v>
      </x:c>
      <x:c r="H43" s="2" t="n">
        <x:f>IF(AND(ISNUMBER(D43),ISNUMBER(E43),ISNUMBER(F43)),IF(ROUND(D43*E43,2)=ROUND(F43,2),0,1),0)</x:f>
        <x:v>0</x:v>
      </x:c>
      <x:c r="I43" s="2" t="n">
        <x:f>IF(COUNTIFS($A$8:$A$131,A43)&gt;1,1,0)</x:f>
        <x:v>0</x:v>
      </x:c>
      <x:c r="J43" s="2" t="n">
        <x:f>IF(AND(A43&lt;&gt;"",B43&lt;&gt;"",C43&lt;&gt;"",ISNUMBER(D43),ISNUMBER(E43),ISNUMBER(F43)),0,1)</x:f>
        <x:v>0</x:v>
      </x:c>
      <x:c r="K43" s="2" t="str">
        <x:v>Simon Delorme</x:v>
      </x:c>
    </x:row>
    <x:row r="44" ht="25" customHeight="1">
      <x:c r="A44" s="2" t="str">
        <x:v>F088-1</x:v>
      </x:c>
      <x:c r="B44" s="2" t="str">
        <x:v>M088</x:v>
      </x:c>
      <x:c r="C44" s="2" t="str">
        <x:v>Alpélia Intérim</x:v>
      </x:c>
      <x:c r="D44" s="11" t="n">
        <x:v>6</x:v>
      </x:c>
      <x:c r="E44" s="11" t="n">
        <x:v>70</x:v>
      </x:c>
      <x:c r="F44" s="11" t="n">
        <x:v>420</x:v>
      </x:c>
      <x:c r="G44" s="2" t="str">
        <x:v>Oui</x:v>
      </x:c>
      <x:c r="H44" s="2" t="n">
        <x:f>IF(AND(ISNUMBER(D44),ISNUMBER(E44),ISNUMBER(F44)),IF(ROUND(D44*E44,2)=ROUND(F44,2),0,1),0)</x:f>
        <x:v>0</x:v>
      </x:c>
      <x:c r="I44" s="2" t="n">
        <x:f>IF(COUNTIFS($A$8:$A$131,A44)&gt;1,1,0)</x:f>
        <x:v>0</x:v>
      </x:c>
      <x:c r="J44" s="2" t="n">
        <x:f>IF(AND(A44&lt;&gt;"",B44&lt;&gt;"",C44&lt;&gt;"",ISNUMBER(D44),ISNUMBER(E44),ISNUMBER(F44)),0,1)</x:f>
        <x:v>0</x:v>
      </x:c>
      <x:c r="K44" s="2" t="str">
        <x:v>Raphaël Moulin</x:v>
      </x:c>
    </x:row>
    <x:row r="45" ht="25" customHeight="1">
      <x:c r="A45" s="2" t="str">
        <x:v>F087-2</x:v>
      </x:c>
      <x:c r="B45" s="2" t="str">
        <x:v>M087</x:v>
      </x:c>
      <x:c r="C45" s="2" t="str">
        <x:v>Orivelle Placement</x:v>
      </x:c>
      <x:c r="D45" s="11" t="n">
        <x:v>4</x:v>
      </x:c>
      <x:c r="E45" s="11" t="n">
        <x:v>65</x:v>
      </x:c>
      <x:c r="F45" s="11" t="n">
        <x:v>260</x:v>
      </x:c>
      <x:c r="G45" s="2" t="str">
        <x:v>Oui</x:v>
      </x:c>
      <x:c r="H45" s="2" t="n">
        <x:f>IF(AND(ISNUMBER(D45),ISNUMBER(E45),ISNUMBER(F45)),IF(ROUND(D45*E45,2)=ROUND(F45,2),0,1),0)</x:f>
        <x:v>0</x:v>
      </x:c>
      <x:c r="I45" s="2" t="n">
        <x:f>IF(COUNTIFS($A$8:$A$131,A45)&gt;1,1,0)</x:f>
        <x:v>0</x:v>
      </x:c>
      <x:c r="J45" s="2" t="n">
        <x:f>IF(AND(A45&lt;&gt;"",B45&lt;&gt;"",C45&lt;&gt;"",ISNUMBER(D45),ISNUMBER(E45),ISNUMBER(F45)),0,1)</x:f>
        <x:v>0</x:v>
      </x:c>
      <x:c r="K45" s="2" t="str">
        <x:v>Zoé Bernard</x:v>
      </x:c>
    </x:row>
    <x:row r="46" ht="25" customHeight="1">
      <x:c r="A46" s="2" t="str">
        <x:v>F087-1</x:v>
      </x:c>
      <x:c r="B46" s="2" t="str">
        <x:v>M087</x:v>
      </x:c>
      <x:c r="C46" s="2" t="str">
        <x:v>Orivelle Placement</x:v>
      </x:c>
      <x:c r="D46" s="11" t="n">
        <x:v>4</x:v>
      </x:c>
      <x:c r="E46" s="11" t="n">
        <x:v>65</x:v>
      </x:c>
      <x:c r="F46" s="11" t="n">
        <x:v>260</x:v>
      </x:c>
      <x:c r="G46" s="2" t="str">
        <x:v>Oui</x:v>
      </x:c>
      <x:c r="H46" s="2" t="n">
        <x:f>IF(AND(ISNUMBER(D46),ISNUMBER(E46),ISNUMBER(F46)),IF(ROUND(D46*E46,2)=ROUND(F46,2),0,1),0)</x:f>
        <x:v>0</x:v>
      </x:c>
      <x:c r="I46" s="2" t="n">
        <x:f>IF(COUNTIFS($A$8:$A$131,A46)&gt;1,1,0)</x:f>
        <x:v>0</x:v>
      </x:c>
      <x:c r="J46" s="2" t="n">
        <x:f>IF(AND(A46&lt;&gt;"",B46&lt;&gt;"",C46&lt;&gt;"",ISNUMBER(D46),ISNUMBER(E46),ISNUMBER(F46)),0,1)</x:f>
        <x:v>0</x:v>
      </x:c>
      <x:c r="K46" s="2" t="str">
        <x:v>Zoé Bernard</x:v>
      </x:c>
    </x:row>
    <x:row r="47" ht="25" customHeight="1">
      <x:c r="A47" s="2" t="str">
        <x:v>F086-1</x:v>
      </x:c>
      <x:c r="B47" s="2" t="str">
        <x:v>M086</x:v>
      </x:c>
      <x:c r="C47" s="2" t="str">
        <x:v>Lumévia Personnel</x:v>
      </x:c>
      <x:c r="D47" s="11" t="n">
        <x:v>7.5</x:v>
      </x:c>
      <x:c r="E47" s="11" t="n">
        <x:v>60</x:v>
      </x:c>
      <x:c r="F47" s="11" t="n">
        <x:v>450</x:v>
      </x:c>
      <x:c r="G47" s="2" t="str">
        <x:v>Oui</x:v>
      </x:c>
      <x:c r="H47" s="2" t="n">
        <x:f>IF(AND(ISNUMBER(D47),ISNUMBER(E47),ISNUMBER(F47)),IF(ROUND(D47*E47,2)=ROUND(F47,2),0,1),0)</x:f>
        <x:v>0</x:v>
      </x:c>
      <x:c r="I47" s="2" t="n">
        <x:f>IF(COUNTIFS($A$8:$A$131,A47)&gt;1,1,0)</x:f>
        <x:v>0</x:v>
      </x:c>
      <x:c r="J47" s="2" t="n">
        <x:f>IF(AND(A47&lt;&gt;"",B47&lt;&gt;"",C47&lt;&gt;"",ISNUMBER(D47),ISNUMBER(E47),ISNUMBER(F47)),0,1)</x:f>
        <x:v>0</x:v>
      </x:c>
      <x:c r="K47" s="2" t="str">
        <x:v>Alexandre Colin</x:v>
      </x:c>
    </x:row>
    <x:row r="48" ht="25" customHeight="1">
      <x:c r="A48" s="2" t="str">
        <x:v>F085-1</x:v>
      </x:c>
      <x:c r="B48" s="2" t="str">
        <x:v>M085</x:v>
      </x:c>
      <x:c r="C48" s="2" t="str">
        <x:v>Alpélia Intérim</x:v>
      </x:c>
      <x:c r="D48" s="11" t="n">
        <x:v>10</x:v>
      </x:c>
      <x:c r="E48" s="11" t="n">
        <x:v>55</x:v>
      </x:c>
      <x:c r="F48" s="11" t="n">
        <x:v>550</x:v>
      </x:c>
      <x:c r="G48" s="2" t="str">
        <x:v>Oui</x:v>
      </x:c>
      <x:c r="H48" s="2" t="n">
        <x:f>IF(AND(ISNUMBER(D48),ISNUMBER(E48),ISNUMBER(F48)),IF(ROUND(D48*E48,2)=ROUND(F48,2),0,1),0)</x:f>
        <x:v>0</x:v>
      </x:c>
      <x:c r="I48" s="2" t="n">
        <x:f>IF(COUNTIFS($A$8:$A$131,A48)&gt;1,1,0)</x:f>
        <x:v>0</x:v>
      </x:c>
      <x:c r="J48" s="2" t="n">
        <x:f>IF(AND(A48&lt;&gt;"",B48&lt;&gt;"",C48&lt;&gt;"",ISNUMBER(D48),ISNUMBER(E48),ISNUMBER(F48)),0,1)</x:f>
        <x:v>0</x:v>
      </x:c>
      <x:c r="K48" s="2" t="str">
        <x:v>Louise Gauthier</x:v>
      </x:c>
    </x:row>
    <x:row r="49" ht="25" customHeight="1">
      <x:c r="A49" s="2" t="str">
        <x:v>F084-1</x:v>
      </x:c>
      <x:c r="B49" s="2" t="str">
        <x:v>M084</x:v>
      </x:c>
      <x:c r="C49" s="2" t="str">
        <x:v>Orivelle Placement</x:v>
      </x:c>
      <x:c r="D49" s="11" t="n">
        <x:v>9</x:v>
      </x:c>
      <x:c r="E49" s="11" t="n">
        <x:v>70</x:v>
      </x:c>
      <x:c r="F49" s="11" t="n">
        <x:v>630</x:v>
      </x:c>
      <x:c r="G49" s="2" t="str">
        <x:v>Oui</x:v>
      </x:c>
      <x:c r="H49" s="2" t="n">
        <x:f>IF(AND(ISNUMBER(D49),ISNUMBER(E49),ISNUMBER(F49)),IF(ROUND(D49*E49,2)=ROUND(F49,2),0,1),0)</x:f>
        <x:v>0</x:v>
      </x:c>
      <x:c r="I49" s="2" t="n">
        <x:f>IF(COUNTIFS($A$8:$A$131,A49)&gt;1,1,0)</x:f>
        <x:v>0</x:v>
      </x:c>
      <x:c r="J49" s="2" t="n">
        <x:f>IF(AND(A49&lt;&gt;"",B49&lt;&gt;"",C49&lt;&gt;"",ISNUMBER(D49),ISNUMBER(E49),ISNUMBER(F49)),0,1)</x:f>
        <x:v>0</x:v>
      </x:c>
      <x:c r="K49" s="2" t="str">
        <x:v>Victor Chevalier</x:v>
      </x:c>
    </x:row>
    <x:row r="50" ht="25" customHeight="1">
      <x:c r="A50" s="2" t="str">
        <x:v>F083-1</x:v>
      </x:c>
      <x:c r="B50" s="2" t="str">
        <x:v>M083</x:v>
      </x:c>
      <x:c r="C50" s="2" t="str">
        <x:v>Lumévia Personnel</x:v>
      </x:c>
      <x:c r="D50" s="11" t="n">
        <x:v>6</x:v>
      </x:c>
      <x:c r="E50" s="11" t="n">
        <x:v>65</x:v>
      </x:c>
      <x:c r="F50" s="11" t="n">
        <x:v>390</x:v>
      </x:c>
      <x:c r="G50" s="2" t="str">
        <x:v>Oui</x:v>
      </x:c>
      <x:c r="H50" s="2" t="n">
        <x:f>IF(AND(ISNUMBER(D50),ISNUMBER(E50),ISNUMBER(F50)),IF(ROUND(D50*E50,2)=ROUND(F50,2),0,1),0)</x:f>
        <x:v>0</x:v>
      </x:c>
      <x:c r="I50" s="2" t="n">
        <x:f>IF(COUNTIFS($A$8:$A$131,A50)&gt;1,1,0)</x:f>
        <x:v>0</x:v>
      </x:c>
      <x:c r="J50" s="2" t="n">
        <x:f>IF(AND(A50&lt;&gt;"",B50&lt;&gt;"",C50&lt;&gt;"",ISNUMBER(D50),ISNUMBER(E50),ISNUMBER(F50)),0,1)</x:f>
        <x:v>0</x:v>
      </x:c>
      <x:c r="K50" s="2" t="str">
        <x:v>Nora Pelletier</x:v>
      </x:c>
    </x:row>
    <x:row r="51" ht="25" customHeight="1">
      <x:c r="A51" s="2" t="str">
        <x:v>F082-1</x:v>
      </x:c>
      <x:c r="B51" s="2" t="str">
        <x:v>M082</x:v>
      </x:c>
      <x:c r="C51" s="2" t="str">
        <x:v>Alpélia Intérim</x:v>
      </x:c>
      <x:c r="D51" s="11" t="n">
        <x:v>8</x:v>
      </x:c>
      <x:c r="E51" s="11" t="n">
        <x:v>60</x:v>
      </x:c>
      <x:c r="F51" s="11" t="n">
        <x:v>480</x:v>
      </x:c>
      <x:c r="G51" s="2" t="str">
        <x:v>Oui</x:v>
      </x:c>
      <x:c r="H51" s="2" t="n">
        <x:f>IF(AND(ISNUMBER(D51),ISNUMBER(E51),ISNUMBER(F51)),IF(ROUND(D51*E51,2)=ROUND(F51,2),0,1),0)</x:f>
        <x:v>0</x:v>
      </x:c>
      <x:c r="I51" s="2" t="n">
        <x:f>IF(COUNTIFS($A$8:$A$131,A51)&gt;1,1,0)</x:f>
        <x:v>0</x:v>
      </x:c>
      <x:c r="J51" s="2" t="n">
        <x:f>IF(AND(A51&lt;&gt;"",B51&lt;&gt;"",C51&lt;&gt;"",ISNUMBER(D51),ISNUMBER(E51),ISNUMBER(F51)),0,1)</x:f>
        <x:v>0</x:v>
      </x:c>
      <x:c r="K51" s="2" t="str">
        <x:v>Maxime Duval</x:v>
      </x:c>
    </x:row>
    <x:row r="52" ht="25" customHeight="1">
      <x:c r="A52" s="2" t="str">
        <x:v>F081-1</x:v>
      </x:c>
      <x:c r="B52" s="2" t="str">
        <x:v>M081</x:v>
      </x:c>
      <x:c r="C52" s="2" t="str">
        <x:v>Orivelle Placement</x:v>
      </x:c>
      <x:c r="D52" s="11" t="n">
        <x:v>7.5</x:v>
      </x:c>
      <x:c r="E52" s="11" t="n">
        <x:v>55</x:v>
      </x:c>
      <x:c r="F52" s="11" t="n">
        <x:v>412.5</x:v>
      </x:c>
      <x:c r="G52" s="2" t="str">
        <x:v>Oui</x:v>
      </x:c>
      <x:c r="H52" s="2" t="n">
        <x:f>IF(AND(ISNUMBER(D52),ISNUMBER(E52),ISNUMBER(F52)),IF(ROUND(D52*E52,2)=ROUND(F52,2),0,1),0)</x:f>
        <x:v>0</x:v>
      </x:c>
      <x:c r="I52" s="2" t="n">
        <x:f>IF(COUNTIFS($A$8:$A$131,A52)&gt;1,1,0)</x:f>
        <x:v>0</x:v>
      </x:c>
      <x:c r="J52" s="2" t="n">
        <x:f>IF(AND(A52&lt;&gt;"",B52&lt;&gt;"",C52&lt;&gt;"",ISNUMBER(D52),ISNUMBER(E52),ISNUMBER(F52)),0,1)</x:f>
        <x:v>0</x:v>
      </x:c>
      <x:c r="K52" s="2" t="str">
        <x:v>Élise Chappuis</x:v>
      </x:c>
    </x:row>
    <x:row r="53" ht="25" customHeight="1">
      <x:c r="A53" s="2" t="str">
        <x:v>F080-1</x:v>
      </x:c>
      <x:c r="B53" s="2" t="str">
        <x:v>M080</x:v>
      </x:c>
      <x:c r="C53" s="2" t="str">
        <x:v>Lumévia Personnel</x:v>
      </x:c>
      <x:c r="D53" s="11" t="n">
        <x:v>10</x:v>
      </x:c>
      <x:c r="E53" s="11" t="n">
        <x:v>70</x:v>
      </x:c>
      <x:c r="F53" s="11" t="n">
        <x:v>700</x:v>
      </x:c>
      <x:c r="G53" s="2" t="str">
        <x:v>Oui</x:v>
      </x:c>
      <x:c r="H53" s="2" t="n">
        <x:f>IF(AND(ISNUMBER(D53),ISNUMBER(E53),ISNUMBER(F53)),IF(ROUND(D53*E53,2)=ROUND(F53,2),0,1),0)</x:f>
        <x:v>0</x:v>
      </x:c>
      <x:c r="I53" s="2" t="n">
        <x:f>IF(COUNTIFS($A$8:$A$131,A53)&gt;1,1,0)</x:f>
        <x:v>0</x:v>
      </x:c>
      <x:c r="J53" s="2" t="n">
        <x:f>IF(AND(A53&lt;&gt;"",B53&lt;&gt;"",C53&lt;&gt;"",ISNUMBER(D53),ISNUMBER(E53),ISNUMBER(F53)),0,1)</x:f>
        <x:v>0</x:v>
      </x:c>
      <x:c r="K53" s="2" t="str">
        <x:v>Antoine Mercier</x:v>
      </x:c>
    </x:row>
    <x:row r="54" ht="25" customHeight="1">
      <x:c r="A54" s="2" t="str">
        <x:v>F079-1</x:v>
      </x:c>
      <x:c r="B54" s="2" t="str">
        <x:v>M079</x:v>
      </x:c>
      <x:c r="C54" s="2" t="str">
        <x:v>Alpélia Intérim</x:v>
      </x:c>
      <x:c r="D54" s="11" t="n">
        <x:v>9</x:v>
      </x:c>
      <x:c r="E54" s="11" t="n">
        <x:v>65</x:v>
      </x:c>
      <x:c r="F54" s="11" t="n">
        <x:v>585</x:v>
      </x:c>
      <x:c r="G54" s="2" t="str">
        <x:v>Oui</x:v>
      </x:c>
      <x:c r="H54" s="2" t="n">
        <x:f>IF(AND(ISNUMBER(D54),ISNUMBER(E54),ISNUMBER(F54)),IF(ROUND(D54*E54,2)=ROUND(F54,2),0,1),0)</x:f>
        <x:v>0</x:v>
      </x:c>
      <x:c r="I54" s="2" t="n">
        <x:f>IF(COUNTIFS($A$8:$A$131,A54)&gt;1,1,0)</x:f>
        <x:v>0</x:v>
      </x:c>
      <x:c r="J54" s="2" t="n">
        <x:f>IF(AND(A54&lt;&gt;"",B54&lt;&gt;"",C54&lt;&gt;"",ISNUMBER(D54),ISNUMBER(E54),ISNUMBER(F54)),0,1)</x:f>
        <x:v>0</x:v>
      </x:c>
      <x:c r="K54" s="2" t="str">
        <x:v>Inès Forestier</x:v>
      </x:c>
    </x:row>
    <x:row r="55" ht="25" customHeight="1">
      <x:c r="A55" s="2" t="str">
        <x:v>F078-1</x:v>
      </x:c>
      <x:c r="B55" s="2" t="str">
        <x:v>M078</x:v>
      </x:c>
      <x:c r="C55" s="2" t="str">
        <x:v>Orivelle Placement</x:v>
      </x:c>
      <x:c r="D55" s="11" t="n">
        <x:v>6</x:v>
      </x:c>
      <x:c r="E55" s="11" t="n">
        <x:v>60</x:v>
      </x:c>
      <x:c r="F55" s="11" t="n">
        <x:v>360</x:v>
      </x:c>
      <x:c r="G55" s="2" t="str">
        <x:v>Oui</x:v>
      </x:c>
      <x:c r="H55" s="2" t="n">
        <x:f>IF(AND(ISNUMBER(D55),ISNUMBER(E55),ISNUMBER(F55)),IF(ROUND(D55*E55,2)=ROUND(F55,2),0,1),0)</x:f>
        <x:v>0</x:v>
      </x:c>
      <x:c r="I55" s="2" t="n">
        <x:f>IF(COUNTIFS($A$8:$A$131,A55)&gt;1,1,0)</x:f>
        <x:v>0</x:v>
      </x:c>
      <x:c r="J55" s="2" t="n">
        <x:f>IF(AND(A55&lt;&gt;"",B55&lt;&gt;"",C55&lt;&gt;"",ISNUMBER(D55),ISNUMBER(E55),ISNUMBER(F55)),0,1)</x:f>
        <x:v>0</x:v>
      </x:c>
      <x:c r="K55" s="2" t="str">
        <x:v>Mathis Blanc</x:v>
      </x:c>
    </x:row>
    <x:row r="56" ht="25" customHeight="1">
      <x:c r="A56" s="2" t="str">
        <x:v>F077-1</x:v>
      </x:c>
      <x:c r="B56" s="2" t="str">
        <x:v>M077</x:v>
      </x:c>
      <x:c r="C56" s="2" t="str">
        <x:v>Lumévia Personnel</x:v>
      </x:c>
      <x:c r="D56" s="11" t="n">
        <x:v>8</x:v>
      </x:c>
      <x:c r="E56" s="11" t="n">
        <x:v>55</x:v>
      </x:c>
      <x:c r="F56" s="11" t="n">
        <x:v>440</x:v>
      </x:c>
      <x:c r="G56" s="2" t="str">
        <x:v>Oui</x:v>
      </x:c>
      <x:c r="H56" s="2" t="n">
        <x:f>IF(AND(ISNUMBER(D56),ISNUMBER(E56),ISNUMBER(F56)),IF(ROUND(D56*E56,2)=ROUND(F56,2),0,1),0)</x:f>
        <x:v>0</x:v>
      </x:c>
      <x:c r="I56" s="2" t="n">
        <x:f>IF(COUNTIFS($A$8:$A$131,A56)&gt;1,1,0)</x:f>
        <x:v>0</x:v>
      </x:c>
      <x:c r="J56" s="2" t="n">
        <x:f>IF(AND(A56&lt;&gt;"",B56&lt;&gt;"",C56&lt;&gt;"",ISNUMBER(D56),ISNUMBER(E56),ISNUMBER(F56)),0,1)</x:f>
        <x:v>0</x:v>
      </x:c>
      <x:c r="K56" s="2" t="str">
        <x:v>Clara Benoît</x:v>
      </x:c>
    </x:row>
    <x:row r="57" ht="25" customHeight="1">
      <x:c r="A57" s="2" t="str">
        <x:v>F076-1</x:v>
      </x:c>
      <x:c r="B57" s="2" t="str">
        <x:v>M076</x:v>
      </x:c>
      <x:c r="C57" s="2" t="str">
        <x:v>Alpélia Intérim</x:v>
      </x:c>
      <x:c r="D57" s="11" t="n">
        <x:v>7.5</x:v>
      </x:c>
      <x:c r="E57" s="11" t="n">
        <x:v>70</x:v>
      </x:c>
      <x:c r="F57" s="11" t="n">
        <x:v>525</x:v>
      </x:c>
      <x:c r="G57" s="2" t="str">
        <x:v>Oui</x:v>
      </x:c>
      <x:c r="H57" s="2" t="n">
        <x:f>IF(AND(ISNUMBER(D57),ISNUMBER(E57),ISNUMBER(F57)),IF(ROUND(D57*E57,2)=ROUND(F57,2),0,1),0)</x:f>
        <x:v>0</x:v>
      </x:c>
      <x:c r="I57" s="2" t="n">
        <x:f>IF(COUNTIFS($A$8:$A$131,A57)&gt;1,1,0)</x:f>
        <x:v>0</x:v>
      </x:c>
      <x:c r="J57" s="2" t="n">
        <x:f>IF(AND(A57&lt;&gt;"",B57&lt;&gt;"",C57&lt;&gt;"",ISNUMBER(D57),ISNUMBER(E57),ISNUMBER(F57)),0,1)</x:f>
        <x:v>0</x:v>
      </x:c>
      <x:c r="K57" s="2" t="str">
        <x:v>Thomas Rey</x:v>
      </x:c>
    </x:row>
    <x:row r="58" ht="25" customHeight="1">
      <x:c r="A58" s="2" t="str">
        <x:v>F075-1</x:v>
      </x:c>
      <x:c r="B58" s="2" t="str">
        <x:v>M075</x:v>
      </x:c>
      <x:c r="C58" s="2" t="str">
        <x:v>Orivelle Placement</x:v>
      </x:c>
      <x:c r="D58" s="11" t="n">
        <x:v>10</x:v>
      </x:c>
      <x:c r="E58" s="11" t="n">
        <x:v>65</x:v>
      </x:c>
      <x:c r="F58" s="11" t="n">
        <x:v>650</x:v>
      </x:c>
      <x:c r="G58" s="2" t="str">
        <x:v>Oui</x:v>
      </x:c>
      <x:c r="H58" s="2" t="n">
        <x:f>IF(AND(ISNUMBER(D58),ISNUMBER(E58),ISNUMBER(F58)),IF(ROUND(D58*E58,2)=ROUND(F58,2),0,1),0)</x:f>
        <x:v>0</x:v>
      </x:c>
      <x:c r="I58" s="2" t="n">
        <x:f>IF(COUNTIFS($A$8:$A$131,A58)&gt;1,1,0)</x:f>
        <x:v>0</x:v>
      </x:c>
      <x:c r="J58" s="2" t="n">
        <x:f>IF(AND(A58&lt;&gt;"",B58&lt;&gt;"",C58&lt;&gt;"",ISNUMBER(D58),ISNUMBER(E58),ISNUMBER(F58)),0,1)</x:f>
        <x:v>0</x:v>
      </x:c>
      <x:c r="K58" s="2" t="str">
        <x:v>Alice Dutoit</x:v>
      </x:c>
    </x:row>
    <x:row r="59" ht="25" customHeight="1">
      <x:c r="A59" s="2" t="str">
        <x:v>F074-1</x:v>
      </x:c>
      <x:c r="B59" s="2" t="str">
        <x:v>M074</x:v>
      </x:c>
      <x:c r="C59" s="2" t="str">
        <x:v>Lumévia Personnel</x:v>
      </x:c>
      <x:c r="D59" s="11" t="n">
        <x:v>9</x:v>
      </x:c>
      <x:c r="E59" s="11" t="n">
        <x:v>60</x:v>
      </x:c>
      <x:c r="F59" s="11" t="n">
        <x:v>540</x:v>
      </x:c>
      <x:c r="G59" s="2" t="str">
        <x:v>Oui</x:v>
      </x:c>
      <x:c r="H59" s="2" t="n">
        <x:f>IF(AND(ISNUMBER(D59),ISNUMBER(E59),ISNUMBER(F59)),IF(ROUND(D59*E59,2)=ROUND(F59,2),0,1),0)</x:f>
        <x:v>0</x:v>
      </x:c>
      <x:c r="I59" s="2" t="n">
        <x:f>IF(COUNTIFS($A$8:$A$131,A59)&gt;1,1,0)</x:f>
        <x:v>0</x:v>
      </x:c>
      <x:c r="J59" s="2" t="n">
        <x:f>IF(AND(A59&lt;&gt;"",B59&lt;&gt;"",C59&lt;&gt;"",ISNUMBER(D59),ISNUMBER(E59),ISNUMBER(F59)),0,1)</x:f>
        <x:v>0</x:v>
      </x:c>
      <x:c r="K59" s="2" t="str">
        <x:v>Noah Marchand</x:v>
      </x:c>
    </x:row>
    <x:row r="60" ht="25" customHeight="1">
      <x:c r="A60" s="2" t="str">
        <x:v>F073-1</x:v>
      </x:c>
      <x:c r="B60" s="2" t="str">
        <x:v>M073</x:v>
      </x:c>
      <x:c r="C60" s="2" t="str">
        <x:v>Alpélia Intérim</x:v>
      </x:c>
      <x:c r="D60" s="11" t="n">
        <x:v>6</x:v>
      </x:c>
      <x:c r="E60" s="11" t="n">
        <x:v>55</x:v>
      </x:c>
      <x:c r="F60" s="11" t="n">
        <x:v>330</x:v>
      </x:c>
      <x:c r="G60" s="2" t="str">
        <x:v>Oui</x:v>
      </x:c>
      <x:c r="H60" s="2" t="n">
        <x:f>IF(AND(ISNUMBER(D60),ISNUMBER(E60),ISNUMBER(F60)),IF(ROUND(D60*E60,2)=ROUND(F60,2),0,1),0)</x:f>
        <x:v>0</x:v>
      </x:c>
      <x:c r="I60" s="2" t="n">
        <x:f>IF(COUNTIFS($A$8:$A$131,A60)&gt;1,1,0)</x:f>
        <x:v>0</x:v>
      </x:c>
      <x:c r="J60" s="2" t="n">
        <x:f>IF(AND(A60&lt;&gt;"",B60&lt;&gt;"",C60&lt;&gt;"",ISNUMBER(D60),ISNUMBER(E60),ISNUMBER(F60)),0,1)</x:f>
        <x:v>0</x:v>
      </x:c>
      <x:c r="K60" s="2" t="str">
        <x:v>Julie Aubert</x:v>
      </x:c>
    </x:row>
    <x:row r="61" ht="25" customHeight="1">
      <x:c r="A61" s="2" t="str">
        <x:v>F072-1</x:v>
      </x:c>
      <x:c r="B61" s="2" t="str">
        <x:v>M072</x:v>
      </x:c>
      <x:c r="C61" s="2" t="str">
        <x:v>Orivelle Placement</x:v>
      </x:c>
      <x:c r="D61" s="11" t="n">
        <x:v>8</x:v>
      </x:c>
      <x:c r="E61" s="11" t="n">
        <x:v>75</x:v>
      </x:c>
      <x:c r="F61" s="11" t="n">
        <x:v>600</x:v>
      </x:c>
      <x:c r="G61" s="2" t="str">
        <x:v>Oui</x:v>
      </x:c>
      <x:c r="H61" s="2" t="n">
        <x:f>IF(AND(ISNUMBER(D61),ISNUMBER(E61),ISNUMBER(F61)),IF(ROUND(D61*E61,2)=ROUND(F61,2),0,1),0)</x:f>
        <x:v>0</x:v>
      </x:c>
      <x:c r="I61" s="2" t="n">
        <x:f>IF(COUNTIFS($A$8:$A$131,A61)&gt;1,1,0)</x:f>
        <x:v>0</x:v>
      </x:c>
      <x:c r="J61" s="2" t="n">
        <x:f>IF(AND(A61&lt;&gt;"",B61&lt;&gt;"",C61&lt;&gt;"",ISNUMBER(D61),ISNUMBER(E61),ISNUMBER(F61)),0,1)</x:f>
        <x:v>0</x:v>
      </x:c>
      <x:c r="K61" s="2" t="str">
        <x:v>Gabriel Renaud</x:v>
      </x:c>
    </x:row>
    <x:row r="62" ht="25" customHeight="1">
      <x:c r="A62" s="2" t="str">
        <x:v>F071-1</x:v>
      </x:c>
      <x:c r="B62" s="2" t="str">
        <x:v>M071</x:v>
      </x:c>
      <x:c r="C62" s="2" t="str">
        <x:v>Lumévia Personnel</x:v>
      </x:c>
      <x:c r="D62" s="11" t="n">
        <x:v>7.5</x:v>
      </x:c>
      <x:c r="E62" s="11" t="n">
        <x:v>65</x:v>
      </x:c>
      <x:c r="F62" s="11" t="n">
        <x:v>487.5</x:v>
      </x:c>
      <x:c r="G62" s="2" t="str">
        <x:v>Oui</x:v>
      </x:c>
      <x:c r="H62" s="2" t="n">
        <x:f>IF(AND(ISNUMBER(D62),ISNUMBER(E62),ISNUMBER(F62)),IF(ROUND(D62*E62,2)=ROUND(F62,2),0,1),0)</x:f>
        <x:v>0</x:v>
      </x:c>
      <x:c r="I62" s="2" t="n">
        <x:f>IF(COUNTIFS($A$8:$A$131,A62)&gt;1,1,0)</x:f>
        <x:v>0</x:v>
      </x:c>
      <x:c r="J62" s="2" t="n">
        <x:f>IF(AND(A62&lt;&gt;"",B62&lt;&gt;"",C62&lt;&gt;"",ISNUMBER(D62),ISNUMBER(E62),ISNUMBER(F62)),0,1)</x:f>
        <x:v>0</x:v>
      </x:c>
      <x:c r="K62" s="2" t="str">
        <x:v>Manon Clerc</x:v>
      </x:c>
    </x:row>
    <x:row r="63" ht="25" customHeight="1">
      <x:c r="A63" s="2" t="str">
        <x:v>F070-1</x:v>
      </x:c>
      <x:c r="B63" s="2" t="str">
        <x:v>M070</x:v>
      </x:c>
      <x:c r="C63" s="2" t="str">
        <x:v>Alpélia Intérim</x:v>
      </x:c>
      <x:c r="D63" s="11" t="n">
        <x:v>10</x:v>
      </x:c>
      <x:c r="E63" s="11" t="n">
        <x:v>60</x:v>
      </x:c>
      <x:c r="F63" s="11" t="n">
        <x:v>600</x:v>
      </x:c>
      <x:c r="G63" s="2" t="str">
        <x:v>Oui</x:v>
      </x:c>
      <x:c r="H63" s="2" t="n">
        <x:f>IF(AND(ISNUMBER(D63),ISNUMBER(E63),ISNUMBER(F63)),IF(ROUND(D63*E63,2)=ROUND(F63,2),0,1),0)</x:f>
        <x:v>0</x:v>
      </x:c>
      <x:c r="I63" s="2" t="n">
        <x:f>IF(COUNTIFS($A$8:$A$131,A63)&gt;1,1,0)</x:f>
        <x:v>0</x:v>
      </x:c>
      <x:c r="J63" s="2" t="n">
        <x:f>IF(AND(A63&lt;&gt;"",B63&lt;&gt;"",C63&lt;&gt;"",ISNUMBER(D63),ISNUMBER(E63),ISNUMBER(F63)),0,1)</x:f>
        <x:v>0</x:v>
      </x:c>
      <x:c r="K63" s="2" t="str">
        <x:v>Louis Girard</x:v>
      </x:c>
    </x:row>
    <x:row r="64" ht="25" customHeight="1">
      <x:c r="A64" s="2" t="str">
        <x:v>F069-1</x:v>
      </x:c>
      <x:c r="B64" s="2" t="str">
        <x:v>M069</x:v>
      </x:c>
      <x:c r="C64" s="2" t="str">
        <x:v>Orivelle Placement</x:v>
      </x:c>
      <x:c r="D64" s="11" t="n">
        <x:v>9</x:v>
      </x:c>
      <x:c r="E64" s="11" t="n">
        <x:v>55</x:v>
      </x:c>
      <x:c r="F64" s="11" t="n">
        <x:v>495</x:v>
      </x:c>
      <x:c r="G64" s="2" t="str">
        <x:v>Oui</x:v>
      </x:c>
      <x:c r="H64" s="2" t="n">
        <x:f>IF(AND(ISNUMBER(D64),ISNUMBER(E64),ISNUMBER(F64)),IF(ROUND(D64*E64,2)=ROUND(F64,2),0,1),0)</x:f>
        <x:v>0</x:v>
      </x:c>
      <x:c r="I64" s="2" t="n">
        <x:f>IF(COUNTIFS($A$8:$A$131,A64)&gt;1,1,0)</x:f>
        <x:v>0</x:v>
      </x:c>
      <x:c r="J64" s="2" t="n">
        <x:f>IF(AND(A64&lt;&gt;"",B64&lt;&gt;"",C64&lt;&gt;"",ISNUMBER(D64),ISNUMBER(E64),ISNUMBER(F64)),0,1)</x:f>
        <x:v>0</x:v>
      </x:c>
      <x:c r="K64" s="2" t="str">
        <x:v>Sarah Dumont</x:v>
      </x:c>
    </x:row>
    <x:row r="65" ht="25" customHeight="1">
      <x:c r="A65" s="2" t="str">
        <x:v>F068-1</x:v>
      </x:c>
      <x:c r="B65" s="2" t="str">
        <x:v>M068</x:v>
      </x:c>
      <x:c r="C65" s="2" t="str">
        <x:v>Lumévia Personnel</x:v>
      </x:c>
      <x:c r="D65" s="11" t="n">
        <x:v>6</x:v>
      </x:c>
      <x:c r="E65" s="11" t="n">
        <x:v>70</x:v>
      </x:c>
      <x:c r="F65" s="11" t="n">
        <x:v>420</x:v>
      </x:c>
      <x:c r="G65" s="2" t="str">
        <x:v>Oui</x:v>
      </x:c>
      <x:c r="H65" s="2" t="n">
        <x:f>IF(AND(ISNUMBER(D65),ISNUMBER(E65),ISNUMBER(F65)),IF(ROUND(D65*E65,2)=ROUND(F65,2),0,1),0)</x:f>
        <x:v>0</x:v>
      </x:c>
      <x:c r="I65" s="2" t="n">
        <x:f>IF(COUNTIFS($A$8:$A$131,A65)&gt;1,1,0)</x:f>
        <x:v>0</x:v>
      </x:c>
      <x:c r="J65" s="2" t="n">
        <x:f>IF(AND(A65&lt;&gt;"",B65&lt;&gt;"",C65&lt;&gt;"",ISNUMBER(D65),ISNUMBER(E65),ISNUMBER(F65)),0,1)</x:f>
        <x:v>0</x:v>
      </x:c>
      <x:c r="K65" s="2" t="str">
        <x:v>Arthur Lambert</x:v>
      </x:c>
    </x:row>
    <x:row r="66" ht="25" customHeight="1">
      <x:c r="A66" s="2" t="str">
        <x:v>F067-1</x:v>
      </x:c>
      <x:c r="B66" s="2" t="str">
        <x:v>M067</x:v>
      </x:c>
      <x:c r="C66" s="2" t="str">
        <x:v>Alpélia Intérim</x:v>
      </x:c>
      <x:c r="D66" s="11" t="n">
        <x:v>8</x:v>
      </x:c>
      <x:c r="E66" s="11" t="n">
        <x:v>65</x:v>
      </x:c>
      <x:c r="F66" s="11" t="n">
        <x:v>520</x:v>
      </x:c>
      <x:c r="G66" s="2" t="str">
        <x:v>Oui</x:v>
      </x:c>
      <x:c r="H66" s="2" t="n">
        <x:f>IF(AND(ISNUMBER(D66),ISNUMBER(E66),ISNUMBER(F66)),IF(ROUND(D66*E66,2)=ROUND(F66,2),0,1),0)</x:f>
        <x:v>0</x:v>
      </x:c>
      <x:c r="I66" s="2" t="n">
        <x:f>IF(COUNTIFS($A$8:$A$131,A66)&gt;1,1,0)</x:f>
        <x:v>0</x:v>
      </x:c>
      <x:c r="J66" s="2" t="n">
        <x:f>IF(AND(A66&lt;&gt;"",B66&lt;&gt;"",C66&lt;&gt;"",ISNUMBER(D66),ISNUMBER(E66),ISNUMBER(F66)),0,1)</x:f>
        <x:v>0</x:v>
      </x:c>
      <x:c r="K66" s="2" t="str">
        <x:v>Chloé Vuille</x:v>
      </x:c>
    </x:row>
    <x:row r="67" ht="25" customHeight="1">
      <x:c r="A67" s="2" t="str">
        <x:v>F066-1</x:v>
      </x:c>
      <x:c r="B67" s="2" t="str">
        <x:v>M066</x:v>
      </x:c>
      <x:c r="C67" s="2" t="str">
        <x:v>Orivelle Placement</x:v>
      </x:c>
      <x:c r="D67" s="11" t="n">
        <x:v>7.5</x:v>
      </x:c>
      <x:c r="E67" s="11" t="n">
        <x:v>60</x:v>
      </x:c>
      <x:c r="F67" s="11" t="n">
        <x:v>450</x:v>
      </x:c>
      <x:c r="G67" s="2" t="str">
        <x:v>Oui</x:v>
      </x:c>
      <x:c r="H67" s="2" t="n">
        <x:f>IF(AND(ISNUMBER(D67),ISNUMBER(E67),ISNUMBER(F67)),IF(ROUND(D67*E67,2)=ROUND(F67,2),0,1),0)</x:f>
        <x:v>0</x:v>
      </x:c>
      <x:c r="I67" s="2" t="n">
        <x:f>IF(COUNTIFS($A$8:$A$131,A67)&gt;1,1,0)</x:f>
        <x:v>0</x:v>
      </x:c>
      <x:c r="J67" s="2" t="n">
        <x:f>IF(AND(A67&lt;&gt;"",B67&lt;&gt;"",C67&lt;&gt;"",ISNUMBER(D67),ISNUMBER(E67),ISNUMBER(F67)),0,1)</x:f>
        <x:v>0</x:v>
      </x:c>
      <x:c r="K67" s="2" t="str">
        <x:v>Hugo Monnier</x:v>
      </x:c>
    </x:row>
    <x:row r="68" ht="25" customHeight="1">
      <x:c r="A68" s="2" t="str">
        <x:v>F065-1</x:v>
      </x:c>
      <x:c r="B68" s="2" t="str">
        <x:v>M065</x:v>
      </x:c>
      <x:c r="C68" s="2" t="str">
        <x:v>Lumévia Personnel</x:v>
      </x:c>
      <x:c r="D68" s="11" t="n">
        <x:v>10</x:v>
      </x:c>
      <x:c r="E68" s="11" t="n">
        <x:v>55</x:v>
      </x:c>
      <x:c r="F68" s="11" t="n">
        <x:v>550</x:v>
      </x:c>
      <x:c r="G68" s="2" t="str">
        <x:v>Oui</x:v>
      </x:c>
      <x:c r="H68" s="2" t="n">
        <x:f>IF(AND(ISNUMBER(D68),ISNUMBER(E68),ISNUMBER(F68)),IF(ROUND(D68*E68,2)=ROUND(F68,2),0,1),0)</x:f>
        <x:v>0</x:v>
      </x:c>
      <x:c r="I68" s="2" t="n">
        <x:f>IF(COUNTIFS($A$8:$A$131,A68)&gt;1,1,0)</x:f>
        <x:v>0</x:v>
      </x:c>
      <x:c r="J68" s="2" t="n">
        <x:f>IF(AND(A68&lt;&gt;"",B68&lt;&gt;"",C68&lt;&gt;"",ISNUMBER(D68),ISNUMBER(E68),ISNUMBER(F68)),0,1)</x:f>
        <x:v>0</x:v>
      </x:c>
      <x:c r="K68" s="2" t="str">
        <x:v>Léa Garnier</x:v>
      </x:c>
    </x:row>
    <x:row r="69" ht="25" customHeight="1">
      <x:c r="A69" s="2" t="str">
        <x:v>F064-1</x:v>
      </x:c>
      <x:c r="B69" s="2" t="str">
        <x:v>M064</x:v>
      </x:c>
      <x:c r="C69" s="2" t="str">
        <x:v>Alpélia Intérim</x:v>
      </x:c>
      <x:c r="D69" s="11" t="n">
        <x:v>9</x:v>
      </x:c>
      <x:c r="E69" s="11" t="n">
        <x:v>70</x:v>
      </x:c>
      <x:c r="F69" s="11" t="n">
        <x:v>630</x:v>
      </x:c>
      <x:c r="G69" s="2" t="str">
        <x:v>Oui</x:v>
      </x:c>
      <x:c r="H69" s="2" t="n">
        <x:f>IF(AND(ISNUMBER(D69),ISNUMBER(E69),ISNUMBER(F69)),IF(ROUND(D69*E69,2)=ROUND(F69,2),0,1),0)</x:f>
        <x:v>0</x:v>
      </x:c>
      <x:c r="I69" s="2" t="n">
        <x:f>IF(COUNTIFS($A$8:$A$131,A69)&gt;1,1,0)</x:f>
        <x:v>0</x:v>
      </x:c>
      <x:c r="J69" s="2" t="n">
        <x:f>IF(AND(A69&lt;&gt;"",B69&lt;&gt;"",C69&lt;&gt;"",ISNUMBER(D69),ISNUMBER(E69),ISNUMBER(F69)),0,1)</x:f>
        <x:v>0</x:v>
      </x:c>
      <x:c r="K69" s="2" t="str">
        <x:v>Nathan Rochat</x:v>
      </x:c>
    </x:row>
    <x:row r="70" ht="25" customHeight="1">
      <x:c r="A70" s="2" t="str">
        <x:v>F063-1</x:v>
      </x:c>
      <x:c r="B70" s="2" t="str">
        <x:v>M063</x:v>
      </x:c>
      <x:c r="C70" s="2" t="str">
        <x:v>Orivelle Placement</x:v>
      </x:c>
      <x:c r="D70" s="11" t="n">
        <x:v>6</x:v>
      </x:c>
      <x:c r="E70" s="11" t="n">
        <x:v>65</x:v>
      </x:c>
      <x:c r="F70" s="11" t="n">
        <x:v>390</x:v>
      </x:c>
      <x:c r="G70" s="2" t="str">
        <x:v>Oui</x:v>
      </x:c>
      <x:c r="H70" s="2" t="n">
        <x:f>IF(AND(ISNUMBER(D70),ISNUMBER(E70),ISNUMBER(F70)),IF(ROUND(D70*E70,2)=ROUND(F70,2),0,1),0)</x:f>
        <x:v>0</x:v>
      </x:c>
      <x:c r="I70" s="2" t="n">
        <x:f>IF(COUNTIFS($A$8:$A$131,A70)&gt;1,1,0)</x:f>
        <x:v>0</x:v>
      </x:c>
      <x:c r="J70" s="2" t="n">
        <x:f>IF(AND(A70&lt;&gt;"",B70&lt;&gt;"",C70&lt;&gt;"",ISNUMBER(D70),ISNUMBER(E70),ISNUMBER(F70)),0,1)</x:f>
        <x:v>0</x:v>
      </x:c>
      <x:c r="K70" s="2" t="str">
        <x:v>Emma Favre</x:v>
      </x:c>
    </x:row>
    <x:row r="71" ht="25" customHeight="1">
      <x:c r="A71" s="2" t="str">
        <x:v>F062-1</x:v>
      </x:c>
      <x:c r="B71" s="2" t="str">
        <x:v>M062</x:v>
      </x:c>
      <x:c r="C71" s="2" t="str">
        <x:v>Lumévia Personnel</x:v>
      </x:c>
      <x:c r="D71" s="11" t="n">
        <x:v>8</x:v>
      </x:c>
      <x:c r="E71" s="11" t="n">
        <x:v>60</x:v>
      </x:c>
      <x:c r="F71" s="11" t="n">
        <x:v>480</x:v>
      </x:c>
      <x:c r="G71" s="2" t="str">
        <x:v>Oui</x:v>
      </x:c>
      <x:c r="H71" s="2" t="n">
        <x:f>IF(AND(ISNUMBER(D71),ISNUMBER(E71),ISNUMBER(F71)),IF(ROUND(D71*E71,2)=ROUND(F71,2),0,1),0)</x:f>
        <x:v>0</x:v>
      </x:c>
      <x:c r="I71" s="2" t="n">
        <x:f>IF(COUNTIFS($A$8:$A$131,A71)&gt;1,1,0)</x:f>
        <x:v>0</x:v>
      </x:c>
      <x:c r="J71" s="2" t="n">
        <x:f>IF(AND(A71&lt;&gt;"",B71&lt;&gt;"",C71&lt;&gt;"",ISNUMBER(D71),ISNUMBER(E71),ISNUMBER(F71)),0,1)</x:f>
        <x:v>0</x:v>
      </x:c>
      <x:c r="K71" s="2" t="str">
        <x:v>Lucas Perrin</x:v>
      </x:c>
    </x:row>
    <x:row r="72" ht="25" customHeight="1">
      <x:c r="A72" s="2" t="str">
        <x:v>F061-1</x:v>
      </x:c>
      <x:c r="B72" s="2" t="str">
        <x:v>M061</x:v>
      </x:c>
      <x:c r="C72" s="2" t="str">
        <x:v>Alpélia Intérim</x:v>
      </x:c>
      <x:c r="D72" s="11" t="n">
        <x:v>8.5</x:v>
      </x:c>
      <x:c r="E72" s="11" t="n">
        <x:v>55</x:v>
      </x:c>
      <x:c r="F72" s="11" t="n">
        <x:v>467.5</x:v>
      </x:c>
      <x:c r="G72" s="2" t="str">
        <x:v>Non</x:v>
      </x:c>
      <x:c r="H72" s="2" t="n">
        <x:f>IF(AND(ISNUMBER(D72),ISNUMBER(E72),ISNUMBER(F72)),IF(ROUND(D72*E72,2)=ROUND(F72,2),0,1),0)</x:f>
        <x:v>0</x:v>
      </x:c>
      <x:c r="I72" s="2" t="n">
        <x:f>IF(COUNTIFS($A$8:$A$131,A72)&gt;1,1,0)</x:f>
        <x:v>0</x:v>
      </x:c>
      <x:c r="J72" s="2" t="n">
        <x:f>IF(AND(A72&lt;&gt;"",B72&lt;&gt;"",C72&lt;&gt;"",ISNUMBER(D72),ISNUMBER(E72),ISNUMBER(F72)),0,1)</x:f>
        <x:v>0</x:v>
      </x:c>
      <x:c r="K72" s="2" t="str">
        <x:v>Camille Morel</x:v>
      </x:c>
    </x:row>
    <x:row r="73" ht="25" customHeight="1">
      <x:c r="A73" s="2" t="str">
        <x:v>F060-1</x:v>
      </x:c>
      <x:c r="B73" s="2" t="str">
        <x:v>M060</x:v>
      </x:c>
      <x:c r="C73" s="2" t="str">
        <x:v>Orivelle Placement</x:v>
      </x:c>
      <x:c r="D73" s="11" t="n">
        <x:v>10</x:v>
      </x:c>
      <x:c r="E73" s="11" t="n">
        <x:v>70</x:v>
      </x:c>
      <x:c r="F73" s="11" t="n">
        <x:v>700</x:v>
      </x:c>
      <x:c r="G73" s="2" t="str">
        <x:v>Oui</x:v>
      </x:c>
      <x:c r="H73" s="2" t="n">
        <x:f>IF(AND(ISNUMBER(D73),ISNUMBER(E73),ISNUMBER(F73)),IF(ROUND(D73*E73,2)=ROUND(F73,2),0,1),0)</x:f>
        <x:v>0</x:v>
      </x:c>
      <x:c r="I73" s="2" t="n">
        <x:f>IF(COUNTIFS($A$8:$A$131,A73)&gt;1,1,0)</x:f>
        <x:v>0</x:v>
      </x:c>
      <x:c r="J73" s="2" t="n">
        <x:f>IF(AND(A73&lt;&gt;"",B73&lt;&gt;"",C73&lt;&gt;"",ISNUMBER(D73),ISNUMBER(E73),ISNUMBER(F73)),0,1)</x:f>
        <x:v>0</x:v>
      </x:c>
      <x:c r="K73" s="2" t="str">
        <x:v>Simon Delorme</x:v>
      </x:c>
    </x:row>
    <x:row r="74" ht="25" customHeight="1">
      <x:c r="A74" s="2" t="str">
        <x:v>F059-1</x:v>
      </x:c>
      <x:c r="B74" s="2" t="str">
        <x:v>M059</x:v>
      </x:c>
      <x:c r="C74" s="2" t="str">
        <x:v>Lumévia Personnel</x:v>
      </x:c>
      <x:c r="D74" s="11" t="n">
        <x:v>9</x:v>
      </x:c>
      <x:c r="E74" s="11" t="n">
        <x:v>65</x:v>
      </x:c>
      <x:c r="F74" s="11" t="n">
        <x:v>585</x:v>
      </x:c>
      <x:c r="G74" s="2" t="str">
        <x:v>Oui</x:v>
      </x:c>
      <x:c r="H74" s="2" t="n">
        <x:f>IF(AND(ISNUMBER(D74),ISNUMBER(E74),ISNUMBER(F74)),IF(ROUND(D74*E74,2)=ROUND(F74,2),0,1),0)</x:f>
        <x:v>0</x:v>
      </x:c>
      <x:c r="I74" s="2" t="n">
        <x:f>IF(COUNTIFS($A$8:$A$131,A74)&gt;1,1,0)</x:f>
        <x:v>0</x:v>
      </x:c>
      <x:c r="J74" s="2" t="n">
        <x:f>IF(AND(A74&lt;&gt;"",B74&lt;&gt;"",C74&lt;&gt;"",ISNUMBER(D74),ISNUMBER(E74),ISNUMBER(F74)),0,1)</x:f>
        <x:v>0</x:v>
      </x:c>
      <x:c r="K74" s="2" t="str">
        <x:v>Anaïs Vernet</x:v>
      </x:c>
    </x:row>
    <x:row r="75" ht="25" customHeight="1">
      <x:c r="A75" s="2" t="str">
        <x:v>F058-1</x:v>
      </x:c>
      <x:c r="B75" s="2" t="str">
        <x:v>M058</x:v>
      </x:c>
      <x:c r="C75" s="2" t="str">
        <x:v>Alpélia Intérim</x:v>
      </x:c>
      <x:c r="D75" s="11" t="n">
        <x:v>6</x:v>
      </x:c>
      <x:c r="E75" s="11" t="n">
        <x:v>60</x:v>
      </x:c>
      <x:c r="F75" s="11" t="n">
        <x:v>360</x:v>
      </x:c>
      <x:c r="G75" s="2" t="str">
        <x:v>Oui</x:v>
      </x:c>
      <x:c r="H75" s="2" t="n">
        <x:f>IF(AND(ISNUMBER(D75),ISNUMBER(E75),ISNUMBER(F75)),IF(ROUND(D75*E75,2)=ROUND(F75,2),0,1),0)</x:f>
        <x:v>0</x:v>
      </x:c>
      <x:c r="I75" s="2" t="n">
        <x:f>IF(COUNTIFS($A$8:$A$131,A75)&gt;1,1,0)</x:f>
        <x:v>0</x:v>
      </x:c>
      <x:c r="J75" s="2" t="n">
        <x:f>IF(AND(A75&lt;&gt;"",B75&lt;&gt;"",C75&lt;&gt;"",ISNUMBER(D75),ISNUMBER(E75),ISNUMBER(F75)),0,1)</x:f>
        <x:v>0</x:v>
      </x:c>
      <x:c r="K75" s="2" t="str">
        <x:v>Raphaël Moulin</x:v>
      </x:c>
    </x:row>
    <x:row r="76" ht="25" customHeight="1">
      <x:c r="A76" s="2" t="str">
        <x:v>F057-1</x:v>
      </x:c>
      <x:c r="B76" s="2" t="str">
        <x:v>M057</x:v>
      </x:c>
      <x:c r="C76" s="2" t="str">
        <x:v>Orivelle Placement</x:v>
      </x:c>
      <x:c r="D76" s="11" t="n">
        <x:v>8</x:v>
      </x:c>
      <x:c r="E76" s="11" t="n">
        <x:v>55</x:v>
      </x:c>
      <x:c r="F76" s="11" t="n">
        <x:v>440</x:v>
      </x:c>
      <x:c r="G76" s="2" t="str">
        <x:v>Oui</x:v>
      </x:c>
      <x:c r="H76" s="2" t="n">
        <x:f>IF(AND(ISNUMBER(D76),ISNUMBER(E76),ISNUMBER(F76)),IF(ROUND(D76*E76,2)=ROUND(F76,2),0,1),0)</x:f>
        <x:v>0</x:v>
      </x:c>
      <x:c r="I76" s="2" t="n">
        <x:f>IF(COUNTIFS($A$8:$A$131,A76)&gt;1,1,0)</x:f>
        <x:v>0</x:v>
      </x:c>
      <x:c r="J76" s="2" t="n">
        <x:f>IF(AND(A76&lt;&gt;"",B76&lt;&gt;"",C76&lt;&gt;"",ISNUMBER(D76),ISNUMBER(E76),ISNUMBER(F76)),0,1)</x:f>
        <x:v>0</x:v>
      </x:c>
      <x:c r="K76" s="2" t="str">
        <x:v>Zoé Bernard</x:v>
      </x:c>
    </x:row>
    <x:row r="77" ht="25" customHeight="1">
      <x:c r="A77" s="2" t="str">
        <x:v>F056-1</x:v>
      </x:c>
      <x:c r="B77" s="2" t="str">
        <x:v>M056</x:v>
      </x:c>
      <x:c r="C77" s="2" t="str">
        <x:v>Lumévia Personnel</x:v>
      </x:c>
      <x:c r="D77" s="11" t="n">
        <x:v>7.5</x:v>
      </x:c>
      <x:c r="E77" s="11" t="n">
        <x:v>70</x:v>
      </x:c>
      <x:c r="F77" s="11" t="n">
        <x:v>525</x:v>
      </x:c>
      <x:c r="G77" s="2" t="str">
        <x:v>Oui</x:v>
      </x:c>
      <x:c r="H77" s="2" t="n">
        <x:f>IF(AND(ISNUMBER(D77),ISNUMBER(E77),ISNUMBER(F77)),IF(ROUND(D77*E77,2)=ROUND(F77,2),0,1),0)</x:f>
        <x:v>0</x:v>
      </x:c>
      <x:c r="I77" s="2" t="n">
        <x:f>IF(COUNTIFS($A$8:$A$131,A77)&gt;1,1,0)</x:f>
        <x:v>0</x:v>
      </x:c>
      <x:c r="J77" s="2" t="n">
        <x:f>IF(AND(A77&lt;&gt;"",B77&lt;&gt;"",C77&lt;&gt;"",ISNUMBER(D77),ISNUMBER(E77),ISNUMBER(F77)),0,1)</x:f>
        <x:v>0</x:v>
      </x:c>
      <x:c r="K77" s="2" t="str">
        <x:v>Alexandre Colin</x:v>
      </x:c>
    </x:row>
    <x:row r="78" ht="25" customHeight="1">
      <x:c r="A78" s="2" t="str">
        <x:v>F055-1</x:v>
      </x:c>
      <x:c r="B78" s="2" t="str">
        <x:v>M055</x:v>
      </x:c>
      <x:c r="C78" s="2" t="str">
        <x:v>Alpélia Intérim</x:v>
      </x:c>
      <x:c r="D78" s="11" t="n">
        <x:v>10</x:v>
      </x:c>
      <x:c r="E78" s="11" t="n">
        <x:v>65</x:v>
      </x:c>
      <x:c r="F78" s="11" t="n">
        <x:v>650</x:v>
      </x:c>
      <x:c r="G78" s="2" t="str">
        <x:v>Oui</x:v>
      </x:c>
      <x:c r="H78" s="2" t="n">
        <x:f>IF(AND(ISNUMBER(D78),ISNUMBER(E78),ISNUMBER(F78)),IF(ROUND(D78*E78,2)=ROUND(F78,2),0,1),0)</x:f>
        <x:v>0</x:v>
      </x:c>
      <x:c r="I78" s="2" t="n">
        <x:f>IF(COUNTIFS($A$8:$A$131,A78)&gt;1,1,0)</x:f>
        <x:v>0</x:v>
      </x:c>
      <x:c r="J78" s="2" t="n">
        <x:f>IF(AND(A78&lt;&gt;"",B78&lt;&gt;"",C78&lt;&gt;"",ISNUMBER(D78),ISNUMBER(E78),ISNUMBER(F78)),0,1)</x:f>
        <x:v>0</x:v>
      </x:c>
      <x:c r="K78" s="2" t="str">
        <x:v>Louise Gauthier</x:v>
      </x:c>
    </x:row>
    <x:row r="79" ht="25" customHeight="1">
      <x:c r="A79" s="2" t="str">
        <x:v>F054-1</x:v>
      </x:c>
      <x:c r="B79" s="2" t="str">
        <x:v>M054</x:v>
      </x:c>
      <x:c r="C79" s="2" t="str">
        <x:v>Orivelle Placement</x:v>
      </x:c>
      <x:c r="D79" s="11" t="n">
        <x:v>9</x:v>
      </x:c>
      <x:c r="E79" s="11" t="n">
        <x:v>60</x:v>
      </x:c>
      <x:c r="F79" s="11" t="n">
        <x:v>540</x:v>
      </x:c>
      <x:c r="G79" s="2" t="str">
        <x:v>Oui</x:v>
      </x:c>
      <x:c r="H79" s="2" t="n">
        <x:f>IF(AND(ISNUMBER(D79),ISNUMBER(E79),ISNUMBER(F79)),IF(ROUND(D79*E79,2)=ROUND(F79,2),0,1),0)</x:f>
        <x:v>0</x:v>
      </x:c>
      <x:c r="I79" s="2" t="n">
        <x:f>IF(COUNTIFS($A$8:$A$131,A79)&gt;1,1,0)</x:f>
        <x:v>0</x:v>
      </x:c>
      <x:c r="J79" s="2" t="n">
        <x:f>IF(AND(A79&lt;&gt;"",B79&lt;&gt;"",C79&lt;&gt;"",ISNUMBER(D79),ISNUMBER(E79),ISNUMBER(F79)),0,1)</x:f>
        <x:v>0</x:v>
      </x:c>
      <x:c r="K79" s="2" t="str">
        <x:v>Victor Chevalier</x:v>
      </x:c>
    </x:row>
    <x:row r="80" ht="25" customHeight="1">
      <x:c r="A80" s="2" t="str">
        <x:v>F053-1</x:v>
      </x:c>
      <x:c r="B80" s="2" t="str">
        <x:v>M053</x:v>
      </x:c>
      <x:c r="C80" s="2" t="str">
        <x:v>Lumévia Personnel</x:v>
      </x:c>
      <x:c r="D80" s="11" t="n">
        <x:v>6</x:v>
      </x:c>
      <x:c r="E80" s="11" t="n">
        <x:v>55</x:v>
      </x:c>
      <x:c r="F80" s="11" t="n">
        <x:v>330</x:v>
      </x:c>
      <x:c r="G80" s="2" t="str">
        <x:v>Oui</x:v>
      </x:c>
      <x:c r="H80" s="2" t="n">
        <x:f>IF(AND(ISNUMBER(D80),ISNUMBER(E80),ISNUMBER(F80)),IF(ROUND(D80*E80,2)=ROUND(F80,2),0,1),0)</x:f>
        <x:v>0</x:v>
      </x:c>
      <x:c r="I80" s="2" t="n">
        <x:f>IF(COUNTIFS($A$8:$A$131,A80)&gt;1,1,0)</x:f>
        <x:v>0</x:v>
      </x:c>
      <x:c r="J80" s="2" t="n">
        <x:f>IF(AND(A80&lt;&gt;"",B80&lt;&gt;"",C80&lt;&gt;"",ISNUMBER(D80),ISNUMBER(E80),ISNUMBER(F80)),0,1)</x:f>
        <x:v>0</x:v>
      </x:c>
      <x:c r="K80" s="2" t="str">
        <x:v>Nora Pelletier</x:v>
      </x:c>
    </x:row>
    <x:row r="81" ht="25" customHeight="1">
      <x:c r="A81" s="2" t="str">
        <x:v>F052-1</x:v>
      </x:c>
      <x:c r="B81" s="2" t="str">
        <x:v>M052</x:v>
      </x:c>
      <x:c r="C81" s="2" t="str">
        <x:v>Alpélia Intérim</x:v>
      </x:c>
      <x:c r="D81" s="11" t="n">
        <x:v>8</x:v>
      </x:c>
      <x:c r="E81" s="11" t="n">
        <x:v>70</x:v>
      </x:c>
      <x:c r="F81" s="11" t="n">
        <x:v>560</x:v>
      </x:c>
      <x:c r="G81" s="2" t="str">
        <x:v>Oui</x:v>
      </x:c>
      <x:c r="H81" s="2" t="n">
        <x:f>IF(AND(ISNUMBER(D81),ISNUMBER(E81),ISNUMBER(F81)),IF(ROUND(D81*E81,2)=ROUND(F81,2),0,1),0)</x:f>
        <x:v>0</x:v>
      </x:c>
      <x:c r="I81" s="2" t="n">
        <x:f>IF(COUNTIFS($A$8:$A$131,A81)&gt;1,1,0)</x:f>
        <x:v>0</x:v>
      </x:c>
      <x:c r="J81" s="2" t="n">
        <x:f>IF(AND(A81&lt;&gt;"",B81&lt;&gt;"",C81&lt;&gt;"",ISNUMBER(D81),ISNUMBER(E81),ISNUMBER(F81)),0,1)</x:f>
        <x:v>0</x:v>
      </x:c>
      <x:c r="K81" s="2" t="str">
        <x:v>Maxime Duval</x:v>
      </x:c>
    </x:row>
    <x:row r="82" ht="25" customHeight="1">
      <x:c r="A82" s="2" t="str">
        <x:v>F051-1</x:v>
      </x:c>
      <x:c r="B82" s="2" t="str">
        <x:v>M051</x:v>
      </x:c>
      <x:c r="C82" s="2" t="str">
        <x:v>Orivelle Placement</x:v>
      </x:c>
      <x:c r="D82" s="11" t="n">
        <x:v>7.5</x:v>
      </x:c>
      <x:c r="E82" s="11" t="n">
        <x:v>65</x:v>
      </x:c>
      <x:c r="F82" s="11" t="n">
        <x:v>487.5</x:v>
      </x:c>
      <x:c r="G82" s="2" t="str">
        <x:v>Oui</x:v>
      </x:c>
      <x:c r="H82" s="2" t="n">
        <x:f>IF(AND(ISNUMBER(D82),ISNUMBER(E82),ISNUMBER(F82)),IF(ROUND(D82*E82,2)=ROUND(F82,2),0,1),0)</x:f>
        <x:v>0</x:v>
      </x:c>
      <x:c r="I82" s="2" t="n">
        <x:f>IF(COUNTIFS($A$8:$A$131,A82)&gt;1,1,0)</x:f>
        <x:v>0</x:v>
      </x:c>
      <x:c r="J82" s="2" t="n">
        <x:f>IF(AND(A82&lt;&gt;"",B82&lt;&gt;"",C82&lt;&gt;"",ISNUMBER(D82),ISNUMBER(E82),ISNUMBER(F82)),0,1)</x:f>
        <x:v>0</x:v>
      </x:c>
      <x:c r="K82" s="2" t="str">
        <x:v>Élise Chappuis</x:v>
      </x:c>
    </x:row>
    <x:row r="83" ht="25" customHeight="1">
      <x:c r="A83" s="2" t="str">
        <x:v>F050-1</x:v>
      </x:c>
      <x:c r="B83" s="2" t="str">
        <x:v>M050</x:v>
      </x:c>
      <x:c r="C83" s="2" t="str">
        <x:v>Lumévia Personnel</x:v>
      </x:c>
      <x:c r="D83" s="11" t="n">
        <x:v>10</x:v>
      </x:c>
      <x:c r="E83" s="11" t="n">
        <x:v>60</x:v>
      </x:c>
      <x:c r="F83" s="11" t="n">
        <x:v>600</x:v>
      </x:c>
      <x:c r="G83" s="2" t="str">
        <x:v>Oui</x:v>
      </x:c>
      <x:c r="H83" s="2" t="n">
        <x:f>IF(AND(ISNUMBER(D83),ISNUMBER(E83),ISNUMBER(F83)),IF(ROUND(D83*E83,2)=ROUND(F83,2),0,1),0)</x:f>
        <x:v>0</x:v>
      </x:c>
      <x:c r="I83" s="2" t="n">
        <x:f>IF(COUNTIFS($A$8:$A$131,A83)&gt;1,1,0)</x:f>
        <x:v>0</x:v>
      </x:c>
      <x:c r="J83" s="2" t="n">
        <x:f>IF(AND(A83&lt;&gt;"",B83&lt;&gt;"",C83&lt;&gt;"",ISNUMBER(D83),ISNUMBER(E83),ISNUMBER(F83)),0,1)</x:f>
        <x:v>0</x:v>
      </x:c>
      <x:c r="K83" s="2" t="str">
        <x:v>Antoine Mercier</x:v>
      </x:c>
    </x:row>
    <x:row r="84" ht="25" customHeight="1">
      <x:c r="A84" s="2" t="str">
        <x:v>F049-1</x:v>
      </x:c>
      <x:c r="B84" s="2" t="str">
        <x:v>M049</x:v>
      </x:c>
      <x:c r="C84" s="2" t="str">
        <x:v>Alpélia Intérim</x:v>
      </x:c>
      <x:c r="D84" s="11" t="n">
        <x:v>9</x:v>
      </x:c>
      <x:c r="E84" s="11" t="n">
        <x:v>55</x:v>
      </x:c>
      <x:c r="F84" s="11" t="n">
        <x:v>495</x:v>
      </x:c>
      <x:c r="G84" s="2" t="str">
        <x:v>Oui</x:v>
      </x:c>
      <x:c r="H84" s="2" t="n">
        <x:f>IF(AND(ISNUMBER(D84),ISNUMBER(E84),ISNUMBER(F84)),IF(ROUND(D84*E84,2)=ROUND(F84,2),0,1),0)</x:f>
        <x:v>0</x:v>
      </x:c>
      <x:c r="I84" s="2" t="n">
        <x:f>IF(COUNTIFS($A$8:$A$131,A84)&gt;1,1,0)</x:f>
        <x:v>0</x:v>
      </x:c>
      <x:c r="J84" s="2" t="n">
        <x:f>IF(AND(A84&lt;&gt;"",B84&lt;&gt;"",C84&lt;&gt;"",ISNUMBER(D84),ISNUMBER(E84),ISNUMBER(F84)),0,1)</x:f>
        <x:v>0</x:v>
      </x:c>
      <x:c r="K84" s="2" t="str">
        <x:v>Inès Forestier</x:v>
      </x:c>
    </x:row>
    <x:row r="85" ht="25" customHeight="1">
      <x:c r="A85" s="2" t="str">
        <x:v>F048-1</x:v>
      </x:c>
      <x:c r="B85" s="2" t="str">
        <x:v>M048</x:v>
      </x:c>
      <x:c r="C85" s="2" t="str">
        <x:v>Orivelle Placement</x:v>
      </x:c>
      <x:c r="D85" s="11" t="n">
        <x:v>6</x:v>
      </x:c>
      <x:c r="E85" s="11" t="n">
        <x:v>70</x:v>
      </x:c>
      <x:c r="F85" s="11" t="n">
        <x:v>420</x:v>
      </x:c>
      <x:c r="G85" s="2" t="str">
        <x:v>Oui</x:v>
      </x:c>
      <x:c r="H85" s="2" t="n">
        <x:f>IF(AND(ISNUMBER(D85),ISNUMBER(E85),ISNUMBER(F85)),IF(ROUND(D85*E85,2)=ROUND(F85,2),0,1),0)</x:f>
        <x:v>0</x:v>
      </x:c>
      <x:c r="I85" s="2" t="n">
        <x:f>IF(COUNTIFS($A$8:$A$131,A85)&gt;1,1,0)</x:f>
        <x:v>0</x:v>
      </x:c>
      <x:c r="J85" s="2" t="n">
        <x:f>IF(AND(A85&lt;&gt;"",B85&lt;&gt;"",C85&lt;&gt;"",ISNUMBER(D85),ISNUMBER(E85),ISNUMBER(F85)),0,1)</x:f>
        <x:v>0</x:v>
      </x:c>
      <x:c r="K85" s="2" t="str">
        <x:v>Mathis Blanc</x:v>
      </x:c>
    </x:row>
    <x:row r="86" ht="25" customHeight="1">
      <x:c r="A86" s="2" t="str">
        <x:v>F047-1</x:v>
      </x:c>
      <x:c r="B86" s="2" t="str">
        <x:v>M047</x:v>
      </x:c>
      <x:c r="C86" s="2" t="str">
        <x:v>Lumévia Personnel</x:v>
      </x:c>
      <x:c r="D86" s="11" t="n">
        <x:v>8</x:v>
      </x:c>
      <x:c r="E86" s="11" t="n">
        <x:v>65</x:v>
      </x:c>
      <x:c r="F86" s="11" t="n">
        <x:v>520</x:v>
      </x:c>
      <x:c r="G86" s="2" t="str">
        <x:v>Oui</x:v>
      </x:c>
      <x:c r="H86" s="2" t="n">
        <x:f>IF(AND(ISNUMBER(D86),ISNUMBER(E86),ISNUMBER(F86)),IF(ROUND(D86*E86,2)=ROUND(F86,2),0,1),0)</x:f>
        <x:v>0</x:v>
      </x:c>
      <x:c r="I86" s="2" t="n">
        <x:f>IF(COUNTIFS($A$8:$A$131,A86)&gt;1,1,0)</x:f>
        <x:v>0</x:v>
      </x:c>
      <x:c r="J86" s="2" t="n">
        <x:f>IF(AND(A86&lt;&gt;"",B86&lt;&gt;"",C86&lt;&gt;"",ISNUMBER(D86),ISNUMBER(E86),ISNUMBER(F86)),0,1)</x:f>
        <x:v>0</x:v>
      </x:c>
      <x:c r="K86" s="2" t="str">
        <x:v>Clara Benoît</x:v>
      </x:c>
    </x:row>
    <x:row r="87" ht="25" customHeight="1">
      <x:c r="A87" s="2" t="str">
        <x:v>F046-1</x:v>
      </x:c>
      <x:c r="B87" s="2" t="str">
        <x:v>M046</x:v>
      </x:c>
      <x:c r="C87" s="2" t="str">
        <x:v>Alpélia Intérim</x:v>
      </x:c>
      <x:c r="D87" s="11" t="n">
        <x:v>7.5</x:v>
      </x:c>
      <x:c r="E87" s="11" t="n">
        <x:v>60</x:v>
      </x:c>
      <x:c r="F87" s="11" t="n">
        <x:v>450</x:v>
      </x:c>
      <x:c r="G87" s="2" t="str">
        <x:v>Oui</x:v>
      </x:c>
      <x:c r="H87" s="2" t="n">
        <x:f>IF(AND(ISNUMBER(D87),ISNUMBER(E87),ISNUMBER(F87)),IF(ROUND(D87*E87,2)=ROUND(F87,2),0,1),0)</x:f>
        <x:v>0</x:v>
      </x:c>
      <x:c r="I87" s="2" t="n">
        <x:f>IF(COUNTIFS($A$8:$A$131,A87)&gt;1,1,0)</x:f>
        <x:v>0</x:v>
      </x:c>
      <x:c r="J87" s="2" t="n">
        <x:f>IF(AND(A87&lt;&gt;"",B87&lt;&gt;"",C87&lt;&gt;"",ISNUMBER(D87),ISNUMBER(E87),ISNUMBER(F87)),0,1)</x:f>
        <x:v>0</x:v>
      </x:c>
      <x:c r="K87" s="2" t="str">
        <x:v>Thomas Rey</x:v>
      </x:c>
    </x:row>
    <x:row r="88" ht="25" customHeight="1">
      <x:c r="A88" s="2" t="str">
        <x:v>F045-1</x:v>
      </x:c>
      <x:c r="B88" s="2" t="str">
        <x:v>M045</x:v>
      </x:c>
      <x:c r="C88" s="2" t="str">
        <x:v>Orivelle Placement</x:v>
      </x:c>
      <x:c r="D88" s="11" t="n">
        <x:v>10</x:v>
      </x:c>
      <x:c r="E88" s="11" t="n">
        <x:v>55</x:v>
      </x:c>
      <x:c r="F88" s="11" t="n">
        <x:v>550</x:v>
      </x:c>
      <x:c r="G88" s="2" t="str">
        <x:v>Oui</x:v>
      </x:c>
      <x:c r="H88" s="2" t="n">
        <x:f>IF(AND(ISNUMBER(D88),ISNUMBER(E88),ISNUMBER(F88)),IF(ROUND(D88*E88,2)=ROUND(F88,2),0,1),0)</x:f>
        <x:v>0</x:v>
      </x:c>
      <x:c r="I88" s="2" t="n">
        <x:f>IF(COUNTIFS($A$8:$A$131,A88)&gt;1,1,0)</x:f>
        <x:v>0</x:v>
      </x:c>
      <x:c r="J88" s="2" t="n">
        <x:f>IF(AND(A88&lt;&gt;"",B88&lt;&gt;"",C88&lt;&gt;"",ISNUMBER(D88),ISNUMBER(E88),ISNUMBER(F88)),0,1)</x:f>
        <x:v>0</x:v>
      </x:c>
      <x:c r="K88" s="2" t="str">
        <x:v>Alice Dutoit</x:v>
      </x:c>
    </x:row>
    <x:row r="89" ht="25" customHeight="1">
      <x:c r="A89" s="2" t="str">
        <x:v>F043-1</x:v>
      </x:c>
      <x:c r="B89" s="2" t="str">
        <x:v>M043</x:v>
      </x:c>
      <x:c r="C89" s="2" t="str">
        <x:v>Alpélia Intérim</x:v>
      </x:c>
      <x:c r="D89" s="11" t="n">
        <x:v>6</x:v>
      </x:c>
      <x:c r="E89" s="11" t="n">
        <x:v>65</x:v>
      </x:c>
      <x:c r="F89" s="11" t="n">
        <x:v>390</x:v>
      </x:c>
      <x:c r="G89" s="2" t="str">
        <x:v>Oui</x:v>
      </x:c>
      <x:c r="H89" s="2" t="n">
        <x:f>IF(AND(ISNUMBER(D89),ISNUMBER(E89),ISNUMBER(F89)),IF(ROUND(D89*E89,2)=ROUND(F89,2),0,1),0)</x:f>
        <x:v>0</x:v>
      </x:c>
      <x:c r="I89" s="2" t="n">
        <x:f>IF(COUNTIFS($A$8:$A$131,A89)&gt;1,1,0)</x:f>
        <x:v>0</x:v>
      </x:c>
      <x:c r="J89" s="2" t="n">
        <x:f>IF(AND(A89&lt;&gt;"",B89&lt;&gt;"",C89&lt;&gt;"",ISNUMBER(D89),ISNUMBER(E89),ISNUMBER(F89)),0,1)</x:f>
        <x:v>0</x:v>
      </x:c>
      <x:c r="K89" s="2" t="str">
        <x:v>Julie Aubert</x:v>
      </x:c>
    </x:row>
    <x:row r="90" ht="25" customHeight="1">
      <x:c r="A90" s="2" t="str">
        <x:v>F042-1</x:v>
      </x:c>
      <x:c r="B90" s="2" t="str">
        <x:v>M042</x:v>
      </x:c>
      <x:c r="C90" s="2" t="str">
        <x:v>Orivelle Placement</x:v>
      </x:c>
      <x:c r="D90" s="11" t="n">
        <x:v>8</x:v>
      </x:c>
      <x:c r="E90" s="11" t="n">
        <x:v>60</x:v>
      </x:c>
      <x:c r="F90" s="11" t="n">
        <x:v>480</x:v>
      </x:c>
      <x:c r="G90" s="2" t="str">
        <x:v>Oui</x:v>
      </x:c>
      <x:c r="H90" s="2" t="n">
        <x:f>IF(AND(ISNUMBER(D90),ISNUMBER(E90),ISNUMBER(F90)),IF(ROUND(D90*E90,2)=ROUND(F90,2),0,1),0)</x:f>
        <x:v>0</x:v>
      </x:c>
      <x:c r="I90" s="2" t="n">
        <x:f>IF(COUNTIFS($A$8:$A$131,A90)&gt;1,1,0)</x:f>
        <x:v>0</x:v>
      </x:c>
      <x:c r="J90" s="2" t="n">
        <x:f>IF(AND(A90&lt;&gt;"",B90&lt;&gt;"",C90&lt;&gt;"",ISNUMBER(D90),ISNUMBER(E90),ISNUMBER(F90)),0,1)</x:f>
        <x:v>0</x:v>
      </x:c>
      <x:c r="K90" s="2" t="str">
        <x:v>Gabriel Renaud</x:v>
      </x:c>
    </x:row>
    <x:row r="91" ht="25" customHeight="1">
      <x:c r="A91" s="2" t="str">
        <x:v>F041-1</x:v>
      </x:c>
      <x:c r="B91" s="2" t="str">
        <x:v>M041</x:v>
      </x:c>
      <x:c r="C91" s="2" t="str">
        <x:v>Lumévia Personnel</x:v>
      </x:c>
      <x:c r="D91" s="11" t="n">
        <x:v>7.5</x:v>
      </x:c>
      <x:c r="E91" s="11" t="n">
        <x:v>55</x:v>
      </x:c>
      <x:c r="F91" s="11" t="n">
        <x:v>412.5</x:v>
      </x:c>
      <x:c r="G91" s="2" t="str">
        <x:v>Oui</x:v>
      </x:c>
      <x:c r="H91" s="2" t="n">
        <x:f>IF(AND(ISNUMBER(D91),ISNUMBER(E91),ISNUMBER(F91)),IF(ROUND(D91*E91,2)=ROUND(F91,2),0,1),0)</x:f>
        <x:v>0</x:v>
      </x:c>
      <x:c r="I91" s="2" t="n">
        <x:f>IF(COUNTIFS($A$8:$A$131,A91)&gt;1,1,0)</x:f>
        <x:v>0</x:v>
      </x:c>
      <x:c r="J91" s="2" t="n">
        <x:f>IF(AND(A91&lt;&gt;"",B91&lt;&gt;"",C91&lt;&gt;"",ISNUMBER(D91),ISNUMBER(E91),ISNUMBER(F91)),0,1)</x:f>
        <x:v>0</x:v>
      </x:c>
      <x:c r="K91" s="2" t="str">
        <x:v>Manon Clerc</x:v>
      </x:c>
    </x:row>
    <x:row r="92" ht="25" customHeight="1">
      <x:c r="A92" s="2" t="str">
        <x:v>F040-1</x:v>
      </x:c>
      <x:c r="B92" s="2" t="str">
        <x:v>M040</x:v>
      </x:c>
      <x:c r="C92" s="2" t="str">
        <x:v>Alpélia Intérim</x:v>
      </x:c>
      <x:c r="D92" s="11" t="n">
        <x:v>10</x:v>
      </x:c>
      <x:c r="E92" s="11" t="n">
        <x:v>70</x:v>
      </x:c>
      <x:c r="F92" s="11" t="n">
        <x:v>700</x:v>
      </x:c>
      <x:c r="G92" s="2" t="str">
        <x:v>Oui</x:v>
      </x:c>
      <x:c r="H92" s="2" t="n">
        <x:f>IF(AND(ISNUMBER(D92),ISNUMBER(E92),ISNUMBER(F92)),IF(ROUND(D92*E92,2)=ROUND(F92,2),0,1),0)</x:f>
        <x:v>0</x:v>
      </x:c>
      <x:c r="I92" s="2" t="n">
        <x:f>IF(COUNTIFS($A$8:$A$131,A92)&gt;1,1,0)</x:f>
        <x:v>0</x:v>
      </x:c>
      <x:c r="J92" s="2" t="n">
        <x:f>IF(AND(A92&lt;&gt;"",B92&lt;&gt;"",C92&lt;&gt;"",ISNUMBER(D92),ISNUMBER(E92),ISNUMBER(F92)),0,1)</x:f>
        <x:v>0</x:v>
      </x:c>
      <x:c r="K92" s="2" t="str">
        <x:v>Louis Girard</x:v>
      </x:c>
    </x:row>
    <x:row r="93" ht="25" customHeight="1">
      <x:c r="A93" s="2" t="str">
        <x:v>F039-1</x:v>
      </x:c>
      <x:c r="B93" s="2" t="str">
        <x:v>M039</x:v>
      </x:c>
      <x:c r="C93" s="2" t="str">
        <x:v>Orivelle Placement</x:v>
      </x:c>
      <x:c r="D93" s="11" t="n">
        <x:v>9</x:v>
      </x:c>
      <x:c r="E93" s="11" t="n">
        <x:v>65</x:v>
      </x:c>
      <x:c r="F93" s="11" t="n">
        <x:v>585</x:v>
      </x:c>
      <x:c r="G93" s="2" t="str">
        <x:v>Oui</x:v>
      </x:c>
      <x:c r="H93" s="2" t="n">
        <x:f>IF(AND(ISNUMBER(D93),ISNUMBER(E93),ISNUMBER(F93)),IF(ROUND(D93*E93,2)=ROUND(F93,2),0,1),0)</x:f>
        <x:v>0</x:v>
      </x:c>
      <x:c r="I93" s="2" t="n">
        <x:f>IF(COUNTIFS($A$8:$A$131,A93)&gt;1,1,0)</x:f>
        <x:v>0</x:v>
      </x:c>
      <x:c r="J93" s="2" t="n">
        <x:f>IF(AND(A93&lt;&gt;"",B93&lt;&gt;"",C93&lt;&gt;"",ISNUMBER(D93),ISNUMBER(E93),ISNUMBER(F93)),0,1)</x:f>
        <x:v>0</x:v>
      </x:c>
      <x:c r="K93" s="2" t="str">
        <x:v>Sarah Dumont</x:v>
      </x:c>
    </x:row>
    <x:row r="94" ht="25" customHeight="1">
      <x:c r="A94" s="2" t="str">
        <x:v>F038-2</x:v>
      </x:c>
      <x:c r="B94" s="2" t="str">
        <x:v>M038</x:v>
      </x:c>
      <x:c r="C94" s="2" t="str">
        <x:v>Lumévia Personnel</x:v>
      </x:c>
      <x:c r="D94" s="11" t="n">
        <x:v>3</x:v>
      </x:c>
      <x:c r="E94" s="11" t="n">
        <x:v>60</x:v>
      </x:c>
      <x:c r="F94" s="11" t="n">
        <x:v>180</x:v>
      </x:c>
      <x:c r="G94" s="2" t="str">
        <x:v>Oui</x:v>
      </x:c>
      <x:c r="H94" s="2" t="n">
        <x:f>IF(AND(ISNUMBER(D94),ISNUMBER(E94),ISNUMBER(F94)),IF(ROUND(D94*E94,2)=ROUND(F94,2),0,1),0)</x:f>
        <x:v>0</x:v>
      </x:c>
      <x:c r="I94" s="2" t="n">
        <x:f>IF(COUNTIFS($A$8:$A$131,A94)&gt;1,1,0)</x:f>
        <x:v>0</x:v>
      </x:c>
      <x:c r="J94" s="2" t="n">
        <x:f>IF(AND(A94&lt;&gt;"",B94&lt;&gt;"",C94&lt;&gt;"",ISNUMBER(D94),ISNUMBER(E94),ISNUMBER(F94)),0,1)</x:f>
        <x:v>0</x:v>
      </x:c>
      <x:c r="K94" s="2" t="str">
        <x:v>Arthur Lambert</x:v>
      </x:c>
    </x:row>
    <x:row r="95" ht="25" customHeight="1">
      <x:c r="A95" s="2" t="str">
        <x:v>F038-1</x:v>
      </x:c>
      <x:c r="B95" s="2" t="str">
        <x:v>M038</x:v>
      </x:c>
      <x:c r="C95" s="2" t="str">
        <x:v>Lumévia Personnel</x:v>
      </x:c>
      <x:c r="D95" s="11" t="n">
        <x:v>3</x:v>
      </x:c>
      <x:c r="E95" s="11" t="n">
        <x:v>60</x:v>
      </x:c>
      <x:c r="F95" s="11" t="n">
        <x:v>180</x:v>
      </x:c>
      <x:c r="G95" s="2" t="str">
        <x:v>Oui</x:v>
      </x:c>
      <x:c r="H95" s="2" t="n">
        <x:f>IF(AND(ISNUMBER(D95),ISNUMBER(E95),ISNUMBER(F95)),IF(ROUND(D95*E95,2)=ROUND(F95,2),0,1),0)</x:f>
        <x:v>0</x:v>
      </x:c>
      <x:c r="I95" s="2" t="n">
        <x:f>IF(COUNTIFS($A$8:$A$131,A95)&gt;1,1,0)</x:f>
        <x:v>0</x:v>
      </x:c>
      <x:c r="J95" s="2" t="n">
        <x:f>IF(AND(A95&lt;&gt;"",B95&lt;&gt;"",C95&lt;&gt;"",ISNUMBER(D95),ISNUMBER(E95),ISNUMBER(F95)),0,1)</x:f>
        <x:v>0</x:v>
      </x:c>
      <x:c r="K95" s="2" t="str">
        <x:v>Arthur Lambert</x:v>
      </x:c>
    </x:row>
    <x:row r="96" ht="25" customHeight="1">
      <x:c r="A96" s="2" t="str">
        <x:v>F037-1</x:v>
      </x:c>
      <x:c r="B96" s="2" t="str">
        <x:v>M037</x:v>
      </x:c>
      <x:c r="C96" s="2" t="str">
        <x:v>Alpélia Intérim</x:v>
      </x:c>
      <x:c r="D96" s="11" t="n">
        <x:v>8</x:v>
      </x:c>
      <x:c r="E96" s="11" t="n">
        <x:v>55</x:v>
      </x:c>
      <x:c r="F96" s="11" t="n">
        <x:v>440</x:v>
      </x:c>
      <x:c r="G96" s="2" t="str">
        <x:v>Oui</x:v>
      </x:c>
      <x:c r="H96" s="2" t="n">
        <x:f>IF(AND(ISNUMBER(D96),ISNUMBER(E96),ISNUMBER(F96)),IF(ROUND(D96*E96,2)=ROUND(F96,2),0,1),0)</x:f>
        <x:v>0</x:v>
      </x:c>
      <x:c r="I96" s="2" t="n">
        <x:f>IF(COUNTIFS($A$8:$A$131,A96)&gt;1,1,0)</x:f>
        <x:v>0</x:v>
      </x:c>
      <x:c r="J96" s="2" t="n">
        <x:f>IF(AND(A96&lt;&gt;"",B96&lt;&gt;"",C96&lt;&gt;"",ISNUMBER(D96),ISNUMBER(E96),ISNUMBER(F96)),0,1)</x:f>
        <x:v>0</x:v>
      </x:c>
      <x:c r="K96" s="2" t="str">
        <x:v>Chloé Vuille</x:v>
      </x:c>
    </x:row>
    <x:row r="97" ht="25" customHeight="1">
      <x:c r="A97" s="2" t="str">
        <x:v>F036-1</x:v>
      </x:c>
      <x:c r="B97" s="2" t="str">
        <x:v>M036</x:v>
      </x:c>
      <x:c r="C97" s="2" t="str">
        <x:v>Orivelle Placement</x:v>
      </x:c>
      <x:c r="D97" s="11" t="n">
        <x:v>7.5</x:v>
      </x:c>
      <x:c r="E97" s="11" t="n">
        <x:v>70</x:v>
      </x:c>
      <x:c r="F97" s="11" t="n">
        <x:v>525</x:v>
      </x:c>
      <x:c r="G97" s="2" t="str">
        <x:v>Oui</x:v>
      </x:c>
      <x:c r="H97" s="2" t="n">
        <x:f>IF(AND(ISNUMBER(D97),ISNUMBER(E97),ISNUMBER(F97)),IF(ROUND(D97*E97,2)=ROUND(F97,2),0,1),0)</x:f>
        <x:v>0</x:v>
      </x:c>
      <x:c r="I97" s="2" t="n">
        <x:f>IF(COUNTIFS($A$8:$A$131,A97)&gt;1,1,0)</x:f>
        <x:v>0</x:v>
      </x:c>
      <x:c r="J97" s="2" t="n">
        <x:f>IF(AND(A97&lt;&gt;"",B97&lt;&gt;"",C97&lt;&gt;"",ISNUMBER(D97),ISNUMBER(E97),ISNUMBER(F97)),0,1)</x:f>
        <x:v>0</x:v>
      </x:c>
      <x:c r="K97" s="2" t="str">
        <x:v>Hugo Monnier</x:v>
      </x:c>
    </x:row>
    <x:row r="98" ht="25" customHeight="1">
      <x:c r="A98" s="2" t="str">
        <x:v>F035-1</x:v>
      </x:c>
      <x:c r="B98" s="2" t="str">
        <x:v>M035</x:v>
      </x:c>
      <x:c r="C98" s="2" t="str">
        <x:v>Lumévia Personnel</x:v>
      </x:c>
      <x:c r="D98" s="11" t="n">
        <x:v>10</x:v>
      </x:c>
      <x:c r="E98" s="11" t="n">
        <x:v>65</x:v>
      </x:c>
      <x:c r="F98" s="11" t="n">
        <x:v>650</x:v>
      </x:c>
      <x:c r="G98" s="2" t="str">
        <x:v>Oui</x:v>
      </x:c>
      <x:c r="H98" s="2" t="n">
        <x:f>IF(AND(ISNUMBER(D98),ISNUMBER(E98),ISNUMBER(F98)),IF(ROUND(D98*E98,2)=ROUND(F98,2),0,1),0)</x:f>
        <x:v>0</x:v>
      </x:c>
      <x:c r="I98" s="2" t="n">
        <x:f>IF(COUNTIFS($A$8:$A$131,A98)&gt;1,1,0)</x:f>
        <x:v>0</x:v>
      </x:c>
      <x:c r="J98" s="2" t="n">
        <x:f>IF(AND(A98&lt;&gt;"",B98&lt;&gt;"",C98&lt;&gt;"",ISNUMBER(D98),ISNUMBER(E98),ISNUMBER(F98)),0,1)</x:f>
        <x:v>0</x:v>
      </x:c>
      <x:c r="K98" s="2" t="str">
        <x:v>Léa Garnier</x:v>
      </x:c>
    </x:row>
    <x:row r="99" ht="25" customHeight="1">
      <x:c r="A99" s="2" t="str">
        <x:v>F034-1</x:v>
      </x:c>
      <x:c r="B99" s="2" t="str">
        <x:v>M034</x:v>
      </x:c>
      <x:c r="C99" s="2" t="str">
        <x:v>Alpélia Intérim</x:v>
      </x:c>
      <x:c r="D99" s="11" t="n">
        <x:v>9</x:v>
      </x:c>
      <x:c r="E99" s="11" t="n">
        <x:v>60</x:v>
      </x:c>
      <x:c r="F99" s="11" t="n">
        <x:v>540</x:v>
      </x:c>
      <x:c r="G99" s="2" t="str">
        <x:v>Oui</x:v>
      </x:c>
      <x:c r="H99" s="2" t="n">
        <x:f>IF(AND(ISNUMBER(D99),ISNUMBER(E99),ISNUMBER(F99)),IF(ROUND(D99*E99,2)=ROUND(F99,2),0,1),0)</x:f>
        <x:v>0</x:v>
      </x:c>
      <x:c r="I99" s="2" t="n">
        <x:f>IF(COUNTIFS($A$8:$A$131,A99)&gt;1,1,0)</x:f>
        <x:v>0</x:v>
      </x:c>
      <x:c r="J99" s="2" t="n">
        <x:f>IF(AND(A99&lt;&gt;"",B99&lt;&gt;"",C99&lt;&gt;"",ISNUMBER(D99),ISNUMBER(E99),ISNUMBER(F99)),0,1)</x:f>
        <x:v>0</x:v>
      </x:c>
      <x:c r="K99" s="2" t="str">
        <x:v>Nathan Rochat</x:v>
      </x:c>
    </x:row>
    <x:row r="100" ht="25" customHeight="1">
      <x:c r="A100" s="2" t="str">
        <x:v>F033-1</x:v>
      </x:c>
      <x:c r="B100" s="2" t="str">
        <x:v>M033</x:v>
      </x:c>
      <x:c r="C100" s="2" t="str">
        <x:v>Orivelle Placement</x:v>
      </x:c>
      <x:c r="D100" s="11" t="n">
        <x:v>6</x:v>
      </x:c>
      <x:c r="E100" s="11" t="n">
        <x:v>55</x:v>
      </x:c>
      <x:c r="F100" s="11" t="n">
        <x:v>330</x:v>
      </x:c>
      <x:c r="G100" s="2" t="str">
        <x:v>Oui</x:v>
      </x:c>
      <x:c r="H100" s="2" t="n">
        <x:f>IF(AND(ISNUMBER(D100),ISNUMBER(E100),ISNUMBER(F100)),IF(ROUND(D100*E100,2)=ROUND(F100,2),0,1),0)</x:f>
        <x:v>0</x:v>
      </x:c>
      <x:c r="I100" s="2" t="n">
        <x:f>IF(COUNTIFS($A$8:$A$131,A100)&gt;1,1,0)</x:f>
        <x:v>0</x:v>
      </x:c>
      <x:c r="J100" s="2" t="n">
        <x:f>IF(AND(A100&lt;&gt;"",B100&lt;&gt;"",C100&lt;&gt;"",ISNUMBER(D100),ISNUMBER(E100),ISNUMBER(F100)),0,1)</x:f>
        <x:v>0</x:v>
      </x:c>
      <x:c r="K100" s="2" t="str">
        <x:v>Emma Favre</x:v>
      </x:c>
    </x:row>
    <x:row r="101" ht="25" customHeight="1">
      <x:c r="A101" s="2" t="str">
        <x:v>F032-1</x:v>
      </x:c>
      <x:c r="B101" s="2" t="str">
        <x:v>M032</x:v>
      </x:c>
      <x:c r="C101" s="2" t="str">
        <x:v>Lumévia Personnel</x:v>
      </x:c>
      <x:c r="D101" s="11" t="n">
        <x:v>8</x:v>
      </x:c>
      <x:c r="E101" s="11" t="n">
        <x:v>70</x:v>
      </x:c>
      <x:c r="F101" s="11" t="n">
        <x:v>560</x:v>
      </x:c>
      <x:c r="G101" s="2" t="str">
        <x:v>Oui</x:v>
      </x:c>
      <x:c r="H101" s="2" t="n">
        <x:f>IF(AND(ISNUMBER(D101),ISNUMBER(E101),ISNUMBER(F101)),IF(ROUND(D101*E101,2)=ROUND(F101,2),0,1),0)</x:f>
        <x:v>0</x:v>
      </x:c>
      <x:c r="I101" s="2" t="n">
        <x:f>IF(COUNTIFS($A$8:$A$131,A101)&gt;1,1,0)</x:f>
        <x:v>0</x:v>
      </x:c>
      <x:c r="J101" s="2" t="n">
        <x:f>IF(AND(A101&lt;&gt;"",B101&lt;&gt;"",C101&lt;&gt;"",ISNUMBER(D101),ISNUMBER(E101),ISNUMBER(F101)),0,1)</x:f>
        <x:v>0</x:v>
      </x:c>
      <x:c r="K101" s="2" t="str">
        <x:v>Lucas Perrin</x:v>
      </x:c>
    </x:row>
    <x:row r="102" ht="25" customHeight="1">
      <x:c r="A102" s="2" t="str">
        <x:v>F031-1</x:v>
      </x:c>
      <x:c r="B102" s="2" t="str">
        <x:v>M031</x:v>
      </x:c>
      <x:c r="C102" s="2" t="str">
        <x:v>Alpélia Intérim</x:v>
      </x:c>
      <x:c r="D102" s="11" t="n">
        <x:v>7.5</x:v>
      </x:c>
      <x:c r="E102" s="11" t="n">
        <x:v>65</x:v>
      </x:c>
      <x:c r="F102" s="11" t="n">
        <x:v>487.5</x:v>
      </x:c>
      <x:c r="G102" s="2" t="str">
        <x:v>Oui</x:v>
      </x:c>
      <x:c r="H102" s="2" t="n">
        <x:f>IF(AND(ISNUMBER(D102),ISNUMBER(E102),ISNUMBER(F102)),IF(ROUND(D102*E102,2)=ROUND(F102,2),0,1),0)</x:f>
        <x:v>0</x:v>
      </x:c>
      <x:c r="I102" s="2" t="n">
        <x:f>IF(COUNTIFS($A$8:$A$131,A102)&gt;1,1,0)</x:f>
        <x:v>1</x:v>
      </x:c>
      <x:c r="J102" s="2" t="n">
        <x:f>IF(AND(A102&lt;&gt;"",B102&lt;&gt;"",C102&lt;&gt;"",ISNUMBER(D102),ISNUMBER(E102),ISNUMBER(F102)),0,1)</x:f>
        <x:v>0</x:v>
      </x:c>
      <x:c r="K102" s="2" t="str">
        <x:v>Camille Morel</x:v>
      </x:c>
    </x:row>
    <x:row r="103" ht="25" customHeight="1">
      <x:c r="A103" s="2" t="str">
        <x:v>F030-1</x:v>
      </x:c>
      <x:c r="B103" s="2" t="str">
        <x:v>M030</x:v>
      </x:c>
      <x:c r="C103" s="2" t="str">
        <x:v>Orivelle Placement</x:v>
      </x:c>
      <x:c r="D103" s="11" t="n">
        <x:v>10</x:v>
      </x:c>
      <x:c r="E103" s="11" t="n">
        <x:v>60</x:v>
      </x:c>
      <x:c r="F103" s="11" t="n">
        <x:v>600</x:v>
      </x:c>
      <x:c r="G103" s="2" t="str">
        <x:v>Oui</x:v>
      </x:c>
      <x:c r="H103" s="2" t="n">
        <x:f>IF(AND(ISNUMBER(D103),ISNUMBER(E103),ISNUMBER(F103)),IF(ROUND(D103*E103,2)=ROUND(F103,2),0,1),0)</x:f>
        <x:v>0</x:v>
      </x:c>
      <x:c r="I103" s="2" t="n">
        <x:f>IF(COUNTIFS($A$8:$A$131,A103)&gt;1,1,0)</x:f>
        <x:v>0</x:v>
      </x:c>
      <x:c r="J103" s="2" t="n">
        <x:f>IF(AND(A103&lt;&gt;"",B103&lt;&gt;"",C103&lt;&gt;"",ISNUMBER(D103),ISNUMBER(E103),ISNUMBER(F103)),0,1)</x:f>
        <x:v>0</x:v>
      </x:c>
      <x:c r="K103" s="2" t="str">
        <x:v>Simon Delorme</x:v>
      </x:c>
    </x:row>
    <x:row r="104" ht="25" customHeight="1">
      <x:c r="A104" s="2" t="str">
        <x:v>F029-1</x:v>
      </x:c>
      <x:c r="B104" s="2" t="str">
        <x:v>M029</x:v>
      </x:c>
      <x:c r="C104" s="2" t="str">
        <x:v>Lumévia Personnel</x:v>
      </x:c>
      <x:c r="D104" s="11" t="n">
        <x:v>9</x:v>
      </x:c>
      <x:c r="E104" s="11" t="n">
        <x:v>55</x:v>
      </x:c>
      <x:c r="F104" s="11" t="n">
        <x:v>495</x:v>
      </x:c>
      <x:c r="G104" s="2" t="str">
        <x:v>Oui</x:v>
      </x:c>
      <x:c r="H104" s="2" t="n">
        <x:f>IF(AND(ISNUMBER(D104),ISNUMBER(E104),ISNUMBER(F104)),IF(ROUND(D104*E104,2)=ROUND(F104,2),0,1),0)</x:f>
        <x:v>0</x:v>
      </x:c>
      <x:c r="I104" s="2" t="n">
        <x:f>IF(COUNTIFS($A$8:$A$131,A104)&gt;1,1,0)</x:f>
        <x:v>0</x:v>
      </x:c>
      <x:c r="J104" s="2" t="n">
        <x:f>IF(AND(A104&lt;&gt;"",B104&lt;&gt;"",C104&lt;&gt;"",ISNUMBER(D104),ISNUMBER(E104),ISNUMBER(F104)),0,1)</x:f>
        <x:v>0</x:v>
      </x:c>
      <x:c r="K104" s="2" t="str">
        <x:v>Anaïs Vernet</x:v>
      </x:c>
    </x:row>
    <x:row r="105" ht="25" customHeight="1">
      <x:c r="A105" s="2" t="str">
        <x:v>F028-1</x:v>
      </x:c>
      <x:c r="B105" s="2" t="str">
        <x:v>M028</x:v>
      </x:c>
      <x:c r="C105" s="2" t="str">
        <x:v>Alpélia Intérim</x:v>
      </x:c>
      <x:c r="D105" s="11" t="n">
        <x:v>6</x:v>
      </x:c>
      <x:c r="E105" s="11" t="n">
        <x:v>70</x:v>
      </x:c>
      <x:c r="F105" s="11" t="n">
        <x:v>420</x:v>
      </x:c>
      <x:c r="G105" s="2" t="str">
        <x:v>Oui</x:v>
      </x:c>
      <x:c r="H105" s="2" t="n">
        <x:f>IF(AND(ISNUMBER(D105),ISNUMBER(E105),ISNUMBER(F105)),IF(ROUND(D105*E105,2)=ROUND(F105,2),0,1),0)</x:f>
        <x:v>0</x:v>
      </x:c>
      <x:c r="I105" s="2" t="n">
        <x:f>IF(COUNTIFS($A$8:$A$131,A105)&gt;1,1,0)</x:f>
        <x:v>0</x:v>
      </x:c>
      <x:c r="J105" s="2" t="n">
        <x:f>IF(AND(A105&lt;&gt;"",B105&lt;&gt;"",C105&lt;&gt;"",ISNUMBER(D105),ISNUMBER(E105),ISNUMBER(F105)),0,1)</x:f>
        <x:v>0</x:v>
      </x:c>
      <x:c r="K105" s="2" t="str">
        <x:v>Raphaël Moulin</x:v>
      </x:c>
    </x:row>
    <x:row r="106" ht="25" customHeight="1">
      <x:c r="A106" s="2" t="str">
        <x:v>F027-1</x:v>
      </x:c>
      <x:c r="B106" s="2" t="str">
        <x:v>M027</x:v>
      </x:c>
      <x:c r="C106" s="2" t="str">
        <x:v>Orivelle Placement</x:v>
      </x:c>
      <x:c r="D106" s="11" t="n">
        <x:v>8</x:v>
      </x:c>
      <x:c r="E106" s="11" t="n">
        <x:v>65</x:v>
      </x:c>
      <x:c r="F106" s="11" t="n">
        <x:v>532</x:v>
      </x:c>
      <x:c r="G106" s="2" t="str">
        <x:v>Oui</x:v>
      </x:c>
      <x:c r="H106" s="2" t="n">
        <x:f>IF(AND(ISNUMBER(D106),ISNUMBER(E106),ISNUMBER(F106)),IF(ROUND(D106*E106,2)=ROUND(F106,2),0,1),0)</x:f>
        <x:v>1</x:v>
      </x:c>
      <x:c r="I106" s="2" t="n">
        <x:f>IF(COUNTIFS($A$8:$A$131,A106)&gt;1,1,0)</x:f>
        <x:v>0</x:v>
      </x:c>
      <x:c r="J106" s="2" t="n">
        <x:f>IF(AND(A106&lt;&gt;"",B106&lt;&gt;"",C106&lt;&gt;"",ISNUMBER(D106),ISNUMBER(E106),ISNUMBER(F106)),0,1)</x:f>
        <x:v>0</x:v>
      </x:c>
      <x:c r="K106" s="2" t="str">
        <x:v>Zoé Bernard</x:v>
      </x:c>
    </x:row>
    <x:row r="107" ht="25" customHeight="1">
      <x:c r="A107" s="2" t="str">
        <x:v>F026-1</x:v>
      </x:c>
      <x:c r="B107" s="2" t="str">
        <x:v>M026</x:v>
      </x:c>
      <x:c r="C107" s="2" t="str">
        <x:v>Lumévia Personnel</x:v>
      </x:c>
      <x:c r="D107" s="11" t="n">
        <x:v>7.5</x:v>
      </x:c>
      <x:c r="E107" s="11" t="n">
        <x:v>60</x:v>
      </x:c>
      <x:c r="F107" s="11" t="n">
        <x:v>450</x:v>
      </x:c>
      <x:c r="G107" s="2" t="str">
        <x:v>Oui</x:v>
      </x:c>
      <x:c r="H107" s="2" t="n">
        <x:f>IF(AND(ISNUMBER(D107),ISNUMBER(E107),ISNUMBER(F107)),IF(ROUND(D107*E107,2)=ROUND(F107,2),0,1),0)</x:f>
        <x:v>0</x:v>
      </x:c>
      <x:c r="I107" s="2" t="n">
        <x:f>IF(COUNTIFS($A$8:$A$131,A107)&gt;1,1,0)</x:f>
        <x:v>0</x:v>
      </x:c>
      <x:c r="J107" s="2" t="n">
        <x:f>IF(AND(A107&lt;&gt;"",B107&lt;&gt;"",C107&lt;&gt;"",ISNUMBER(D107),ISNUMBER(E107),ISNUMBER(F107)),0,1)</x:f>
        <x:v>0</x:v>
      </x:c>
      <x:c r="K107" s="2" t="str">
        <x:v>Alexandre Colin</x:v>
      </x:c>
    </x:row>
    <x:row r="108" ht="25" customHeight="1">
      <x:c r="A108" s="2" t="str">
        <x:v>F025-1</x:v>
      </x:c>
      <x:c r="B108" s="2" t="str">
        <x:v>M025</x:v>
      </x:c>
      <x:c r="C108" s="2" t="str">
        <x:v>Alpélia Intérim</x:v>
      </x:c>
      <x:c r="D108" s="11" t="n">
        <x:v>10</x:v>
      </x:c>
      <x:c r="E108" s="11" t="n">
        <x:v>60</x:v>
      </x:c>
      <x:c r="F108" s="11" t="n">
        <x:v>600</x:v>
      </x:c>
      <x:c r="G108" s="2" t="str">
        <x:v>Oui</x:v>
      </x:c>
      <x:c r="H108" s="2" t="n">
        <x:f>IF(AND(ISNUMBER(D108),ISNUMBER(E108),ISNUMBER(F108)),IF(ROUND(D108*E108,2)=ROUND(F108,2),0,1),0)</x:f>
        <x:v>0</x:v>
      </x:c>
      <x:c r="I108" s="2" t="n">
        <x:f>IF(COUNTIFS($A$8:$A$131,A108)&gt;1,1,0)</x:f>
        <x:v>0</x:v>
      </x:c>
      <x:c r="J108" s="2" t="n">
        <x:f>IF(AND(A108&lt;&gt;"",B108&lt;&gt;"",C108&lt;&gt;"",ISNUMBER(D108),ISNUMBER(E108),ISNUMBER(F108)),0,1)</x:f>
        <x:v>0</x:v>
      </x:c>
      <x:c r="K108" s="2" t="str">
        <x:v>Louise Gauthier</x:v>
      </x:c>
    </x:row>
    <x:row r="109" ht="25" customHeight="1">
      <x:c r="A109" s="2" t="str">
        <x:v>F024-1</x:v>
      </x:c>
      <x:c r="B109" s="2" t="str">
        <x:v>M024</x:v>
      </x:c>
      <x:c r="C109" s="2" t="str">
        <x:v>Orivelle Placement</x:v>
      </x:c>
      <x:c r="D109" s="11" t="n">
        <x:v>9</x:v>
      </x:c>
      <x:c r="E109" s="11" t="n">
        <x:v>70</x:v>
      </x:c>
      <x:c r="F109" s="11" t="n">
        <x:v>630</x:v>
      </x:c>
      <x:c r="G109" s="2" t="str">
        <x:v>Oui</x:v>
      </x:c>
      <x:c r="H109" s="2" t="n">
        <x:f>IF(AND(ISNUMBER(D109),ISNUMBER(E109),ISNUMBER(F109)),IF(ROUND(D109*E109,2)=ROUND(F109,2),0,1),0)</x:f>
        <x:v>0</x:v>
      </x:c>
      <x:c r="I109" s="2" t="n">
        <x:f>IF(COUNTIFS($A$8:$A$131,A109)&gt;1,1,0)</x:f>
        <x:v>0</x:v>
      </x:c>
      <x:c r="J109" s="2" t="n">
        <x:f>IF(AND(A109&lt;&gt;"",B109&lt;&gt;"",C109&lt;&gt;"",ISNUMBER(D109),ISNUMBER(E109),ISNUMBER(F109)),0,1)</x:f>
        <x:v>0</x:v>
      </x:c>
      <x:c r="K109" s="2" t="str">
        <x:v>Victor Chevalier</x:v>
      </x:c>
    </x:row>
    <x:row r="110" ht="25" customHeight="1">
      <x:c r="A110" s="2" t="str">
        <x:v>F023-1</x:v>
      </x:c>
      <x:c r="B110" s="2" t="str">
        <x:v>M023</x:v>
      </x:c>
      <x:c r="C110" s="2" t="str">
        <x:v>Lumévia Personnel</x:v>
      </x:c>
      <x:c r="D110" s="11" t="n">
        <x:v>7</x:v>
      </x:c>
      <x:c r="E110" s="11" t="n">
        <x:v>65</x:v>
      </x:c>
      <x:c r="F110" s="11" t="n">
        <x:v>455</x:v>
      </x:c>
      <x:c r="G110" s="2" t="str">
        <x:v>Oui</x:v>
      </x:c>
      <x:c r="H110" s="2" t="n">
        <x:f>IF(AND(ISNUMBER(D110),ISNUMBER(E110),ISNUMBER(F110)),IF(ROUND(D110*E110,2)=ROUND(F110,2),0,1),0)</x:f>
        <x:v>0</x:v>
      </x:c>
      <x:c r="I110" s="2" t="n">
        <x:f>IF(COUNTIFS($A$8:$A$131,A110)&gt;1,1,0)</x:f>
        <x:v>0</x:v>
      </x:c>
      <x:c r="J110" s="2" t="n">
        <x:f>IF(AND(A110&lt;&gt;"",B110&lt;&gt;"",C110&lt;&gt;"",ISNUMBER(D110),ISNUMBER(E110),ISNUMBER(F110)),0,1)</x:f>
        <x:v>0</x:v>
      </x:c>
      <x:c r="K110" s="2" t="str">
        <x:v>Nora Pelletier</x:v>
      </x:c>
    </x:row>
    <x:row r="111" ht="25" customHeight="1">
      <x:c r="A111" s="2" t="str">
        <x:v>F022-1</x:v>
      </x:c>
      <x:c r="B111" s="2" t="str">
        <x:v>M022</x:v>
      </x:c>
      <x:c r="C111" s="2" t="str">
        <x:v>Alpélia Intérim</x:v>
      </x:c>
      <x:c r="D111" s="11" t="n">
        <x:v>8</x:v>
      </x:c>
      <x:c r="E111" s="11" t="n">
        <x:v>60</x:v>
      </x:c>
      <x:c r="F111" s="11" t="n">
        <x:v>480</x:v>
      </x:c>
      <x:c r="G111" s="2" t="str">
        <x:v>Oui</x:v>
      </x:c>
      <x:c r="H111" s="2" t="n">
        <x:f>IF(AND(ISNUMBER(D111),ISNUMBER(E111),ISNUMBER(F111)),IF(ROUND(D111*E111,2)=ROUND(F111,2),0,1),0)</x:f>
        <x:v>0</x:v>
      </x:c>
      <x:c r="I111" s="2" t="n">
        <x:f>IF(COUNTIFS($A$8:$A$131,A111)&gt;1,1,0)</x:f>
        <x:v>0</x:v>
      </x:c>
      <x:c r="J111" s="2" t="n">
        <x:f>IF(AND(A111&lt;&gt;"",B111&lt;&gt;"",C111&lt;&gt;"",ISNUMBER(D111),ISNUMBER(E111),ISNUMBER(F111)),0,1)</x:f>
        <x:v>0</x:v>
      </x:c>
      <x:c r="K111" s="2" t="str">
        <x:v>Maxime Duval</x:v>
      </x:c>
    </x:row>
    <x:row r="112" ht="25" customHeight="1">
      <x:c r="A112" s="2" t="str">
        <x:v>F021-1</x:v>
      </x:c>
      <x:c r="B112" s="2" t="str">
        <x:v>M021</x:v>
      </x:c>
      <x:c r="C112" s="2" t="str">
        <x:v>Orivelle Placement</x:v>
      </x:c>
      <x:c r="D112" s="11" t="n">
        <x:v>7.5</x:v>
      </x:c>
      <x:c r="E112" s="11" t="n">
        <x:v>55</x:v>
      </x:c>
      <x:c r="F112" s="11" t="n">
        <x:v>412.5</x:v>
      </x:c>
      <x:c r="G112" s="2" t="str">
        <x:v>Oui</x:v>
      </x:c>
      <x:c r="H112" s="2" t="n">
        <x:f>IF(AND(ISNUMBER(D112),ISNUMBER(E112),ISNUMBER(F112)),IF(ROUND(D112*E112,2)=ROUND(F112,2),0,1),0)</x:f>
        <x:v>0</x:v>
      </x:c>
      <x:c r="I112" s="2" t="n">
        <x:f>IF(COUNTIFS($A$8:$A$131,A112)&gt;1,1,0)</x:f>
        <x:v>0</x:v>
      </x:c>
      <x:c r="J112" s="2" t="n">
        <x:f>IF(AND(A112&lt;&gt;"",B112&lt;&gt;"",C112&lt;&gt;"",ISNUMBER(D112),ISNUMBER(E112),ISNUMBER(F112)),0,1)</x:f>
        <x:v>0</x:v>
      </x:c>
      <x:c r="K112" s="2" t="str">
        <x:v>Élise Chappuis</x:v>
      </x:c>
    </x:row>
    <x:row r="113" ht="25" customHeight="1">
      <x:c r="A113" s="2" t="str">
        <x:v>F020-1</x:v>
      </x:c>
      <x:c r="B113" s="2" t="str">
        <x:v>M020</x:v>
      </x:c>
      <x:c r="C113" s="2" t="str">
        <x:v>Lumévia Personnel</x:v>
      </x:c>
      <x:c r="D113" s="11" t="n">
        <x:v>10</x:v>
      </x:c>
      <x:c r="E113" s="11" t="n">
        <x:v>70</x:v>
      </x:c>
      <x:c r="F113" s="11" t="n">
        <x:v>700</x:v>
      </x:c>
      <x:c r="G113" s="2" t="str">
        <x:v>Non</x:v>
      </x:c>
      <x:c r="H113" s="2" t="n">
        <x:f>IF(AND(ISNUMBER(D113),ISNUMBER(E113),ISNUMBER(F113)),IF(ROUND(D113*E113,2)=ROUND(F113,2),0,1),0)</x:f>
        <x:v>0</x:v>
      </x:c>
      <x:c r="I113" s="2" t="n">
        <x:f>IF(COUNTIFS($A$8:$A$131,A113)&gt;1,1,0)</x:f>
        <x:v>0</x:v>
      </x:c>
      <x:c r="J113" s="2" t="n">
        <x:f>IF(AND(A113&lt;&gt;"",B113&lt;&gt;"",C113&lt;&gt;"",ISNUMBER(D113),ISNUMBER(E113),ISNUMBER(F113)),0,1)</x:f>
        <x:v>0</x:v>
      </x:c>
      <x:c r="K113" s="2" t="str">
        <x:v>Antoine Mercier</x:v>
      </x:c>
    </x:row>
    <x:row r="114" ht="25" customHeight="1">
      <x:c r="A114" s="2" t="str">
        <x:v>F019-1</x:v>
      </x:c>
      <x:c r="B114" s="2" t="str">
        <x:v>M019</x:v>
      </x:c>
      <x:c r="C114" s="2" t="str">
        <x:v>Alpélia Intérim</x:v>
      </x:c>
      <x:c r="D114" s="11" t="n">
        <x:v>9</x:v>
      </x:c>
      <x:c r="E114" s="11" t="n">
        <x:v>65</x:v>
      </x:c>
      <x:c r="F114" s="11" t="n">
        <x:v>585</x:v>
      </x:c>
      <x:c r="G114" s="2" t="str">
        <x:v>Oui</x:v>
      </x:c>
      <x:c r="H114" s="2" t="n">
        <x:f>IF(AND(ISNUMBER(D114),ISNUMBER(E114),ISNUMBER(F114)),IF(ROUND(D114*E114,2)=ROUND(F114,2),0,1),0)</x:f>
        <x:v>0</x:v>
      </x:c>
      <x:c r="I114" s="2" t="n">
        <x:f>IF(COUNTIFS($A$8:$A$131,A114)&gt;1,1,0)</x:f>
        <x:v>0</x:v>
      </x:c>
      <x:c r="J114" s="2" t="n">
        <x:f>IF(AND(A114&lt;&gt;"",B114&lt;&gt;"",C114&lt;&gt;"",ISNUMBER(D114),ISNUMBER(E114),ISNUMBER(F114)),0,1)</x:f>
        <x:v>0</x:v>
      </x:c>
      <x:c r="K114" s="2" t="str">
        <x:v>Inès Forestier</x:v>
      </x:c>
    </x:row>
    <x:row r="115" ht="25" customHeight="1">
      <x:c r="A115" s="2" t="str">
        <x:v>F017-1</x:v>
      </x:c>
      <x:c r="B115" s="2" t="str">
        <x:v>M017</x:v>
      </x:c>
      <x:c r="C115" s="2" t="str">
        <x:v>Lumévia Personnel</x:v>
      </x:c>
      <x:c r="D115" s="11" t="n">
        <x:v>8</x:v>
      </x:c>
      <x:c r="E115" s="11" t="n">
        <x:v>55</x:v>
      </x:c>
      <x:c r="F115" s="11" t="n">
        <x:v>440</x:v>
      </x:c>
      <x:c r="G115" s="2" t="str">
        <x:v>Oui</x:v>
      </x:c>
      <x:c r="H115" s="2" t="n">
        <x:f>IF(AND(ISNUMBER(D115),ISNUMBER(E115),ISNUMBER(F115)),IF(ROUND(D115*E115,2)=ROUND(F115,2),0,1),0)</x:f>
        <x:v>0</x:v>
      </x:c>
      <x:c r="I115" s="2" t="n">
        <x:f>IF(COUNTIFS($A$8:$A$131,A115)&gt;1,1,0)</x:f>
        <x:v>0</x:v>
      </x:c>
      <x:c r="J115" s="2" t="n">
        <x:f>IF(AND(A115&lt;&gt;"",B115&lt;&gt;"",C115&lt;&gt;"",ISNUMBER(D115),ISNUMBER(E115),ISNUMBER(F115)),0,1)</x:f>
        <x:v>0</x:v>
      </x:c>
      <x:c r="K115" s="2" t="str">
        <x:v>Clara Benoît</x:v>
      </x:c>
    </x:row>
    <x:row r="116" ht="25" customHeight="1">
      <x:c r="A116" s="2" t="str">
        <x:v>F016-1</x:v>
      </x:c>
      <x:c r="B116" s="2" t="str">
        <x:v>M016</x:v>
      </x:c>
      <x:c r="C116" s="2" t="str">
        <x:v>Alpélia Intérim</x:v>
      </x:c>
      <x:c r="D116" s="11" t="n">
        <x:v>7.5</x:v>
      </x:c>
      <x:c r="E116" s="11" t="n">
        <x:v>70</x:v>
      </x:c>
      <x:c r="F116" s="11" t="n">
        <x:v>525</x:v>
      </x:c>
      <x:c r="G116" s="2" t="str">
        <x:v>Oui</x:v>
      </x:c>
      <x:c r="H116" s="2" t="n">
        <x:f>IF(AND(ISNUMBER(D116),ISNUMBER(E116),ISNUMBER(F116)),IF(ROUND(D116*E116,2)=ROUND(F116,2),0,1),0)</x:f>
        <x:v>0</x:v>
      </x:c>
      <x:c r="I116" s="2" t="n">
        <x:f>IF(COUNTIFS($A$8:$A$131,A116)&gt;1,1,0)</x:f>
        <x:v>0</x:v>
      </x:c>
      <x:c r="J116" s="2" t="n">
        <x:f>IF(AND(A116&lt;&gt;"",B116&lt;&gt;"",C116&lt;&gt;"",ISNUMBER(D116),ISNUMBER(E116),ISNUMBER(F116)),0,1)</x:f>
        <x:v>0</x:v>
      </x:c>
      <x:c r="K116" s="2" t="str">
        <x:v>Thomas Rey</x:v>
      </x:c>
    </x:row>
    <x:row r="117" ht="25" customHeight="1">
      <x:c r="A117" s="2" t="str">
        <x:v>F015-1</x:v>
      </x:c>
      <x:c r="B117" s="2" t="str">
        <x:v>M015</x:v>
      </x:c>
      <x:c r="C117" s="2" t="str">
        <x:v>Orivelle Placement</x:v>
      </x:c>
      <x:c r="D117" s="11" t="n">
        <x:v>10</x:v>
      </x:c>
      <x:c r="E117" s="11" t="n">
        <x:v>65</x:v>
      </x:c>
      <x:c r="F117" s="11" t="n">
        <x:v>650</x:v>
      </x:c>
      <x:c r="G117" s="2" t="str">
        <x:v>Oui</x:v>
      </x:c>
      <x:c r="H117" s="2" t="n">
        <x:f>IF(AND(ISNUMBER(D117),ISNUMBER(E117),ISNUMBER(F117)),IF(ROUND(D117*E117,2)=ROUND(F117,2),0,1),0)</x:f>
        <x:v>0</x:v>
      </x:c>
      <x:c r="I117" s="2" t="n">
        <x:f>IF(COUNTIFS($A$8:$A$131,A117)&gt;1,1,0)</x:f>
        <x:v>0</x:v>
      </x:c>
      <x:c r="J117" s="2" t="n">
        <x:f>IF(AND(A117&lt;&gt;"",B117&lt;&gt;"",C117&lt;&gt;"",ISNUMBER(D117),ISNUMBER(E117),ISNUMBER(F117)),0,1)</x:f>
        <x:v>0</x:v>
      </x:c>
      <x:c r="K117" s="2" t="str">
        <x:v>Alice Dutoit</x:v>
      </x:c>
    </x:row>
    <x:row r="118" ht="25" customHeight="1">
      <x:c r="A118" s="2" t="str">
        <x:v>F014-1</x:v>
      </x:c>
      <x:c r="B118" s="2" t="str">
        <x:v>M014</x:v>
      </x:c>
      <x:c r="C118" s="2" t="str">
        <x:v>Lumévia Personnel</x:v>
      </x:c>
      <x:c r="D118" s="11" t="n">
        <x:v>9</x:v>
      </x:c>
      <x:c r="E118" s="11" t="n">
        <x:v>60</x:v>
      </x:c>
      <x:c r="F118" s="11" t="n">
        <x:v>540</x:v>
      </x:c>
      <x:c r="G118" s="2" t="str">
        <x:v>Oui</x:v>
      </x:c>
      <x:c r="H118" s="2" t="n">
        <x:f>IF(AND(ISNUMBER(D118),ISNUMBER(E118),ISNUMBER(F118)),IF(ROUND(D118*E118,2)=ROUND(F118,2),0,1),0)</x:f>
        <x:v>0</x:v>
      </x:c>
      <x:c r="I118" s="2" t="n">
        <x:f>IF(COUNTIFS($A$8:$A$131,A118)&gt;1,1,0)</x:f>
        <x:v>0</x:v>
      </x:c>
      <x:c r="J118" s="2" t="n">
        <x:f>IF(AND(A118&lt;&gt;"",B118&lt;&gt;"",C118&lt;&gt;"",ISNUMBER(D118),ISNUMBER(E118),ISNUMBER(F118)),0,1)</x:f>
        <x:v>0</x:v>
      </x:c>
      <x:c r="K118" s="2" t="str">
        <x:v>Noah Marchand</x:v>
      </x:c>
    </x:row>
    <x:row r="119" ht="25" customHeight="1">
      <x:c r="A119" s="2" t="str">
        <x:v>F013-1</x:v>
      </x:c>
      <x:c r="B119" s="2" t="str">
        <x:v>M013</x:v>
      </x:c>
      <x:c r="C119" s="2" t="str">
        <x:v>Alpélia Intérim</x:v>
      </x:c>
      <x:c r="D119" s="11" t="n">
        <x:v>6</x:v>
      </x:c>
      <x:c r="E119" s="11" t="n">
        <x:v>55</x:v>
      </x:c>
      <x:c r="F119" s="11" t="n">
        <x:v>330</x:v>
      </x:c>
      <x:c r="G119" s="2" t="str">
        <x:v>Oui</x:v>
      </x:c>
      <x:c r="H119" s="2" t="n">
        <x:f>IF(AND(ISNUMBER(D119),ISNUMBER(E119),ISNUMBER(F119)),IF(ROUND(D119*E119,2)=ROUND(F119,2),0,1),0)</x:f>
        <x:v>0</x:v>
      </x:c>
      <x:c r="I119" s="2" t="n">
        <x:f>IF(COUNTIFS($A$8:$A$131,A119)&gt;1,1,0)</x:f>
        <x:v>0</x:v>
      </x:c>
      <x:c r="J119" s="2" t="n">
        <x:f>IF(AND(A119&lt;&gt;"",B119&lt;&gt;"",C119&lt;&gt;"",ISNUMBER(D119),ISNUMBER(E119),ISNUMBER(F119)),0,1)</x:f>
        <x:v>0</x:v>
      </x:c>
      <x:c r="K119" s="2" t="str">
        <x:v>Julie Aubert</x:v>
      </x:c>
    </x:row>
    <x:row r="120" ht="25" customHeight="1">
      <x:c r="A120" s="2" t="str">
        <x:v>F012-1</x:v>
      </x:c>
      <x:c r="B120" s="2" t="str">
        <x:v>M012</x:v>
      </x:c>
      <x:c r="C120" s="2" t="str">
        <x:v>Orivelle Placement</x:v>
      </x:c>
      <x:c r="D120" s="11" t="n">
        <x:v>8</x:v>
      </x:c>
      <x:c r="E120" s="11" t="n">
        <x:v>70</x:v>
      </x:c>
      <x:c r="F120" s="11" t="n">
        <x:v>560</x:v>
      </x:c>
      <x:c r="G120" s="2" t="str">
        <x:v>Oui</x:v>
      </x:c>
      <x:c r="H120" s="2" t="n">
        <x:f>IF(AND(ISNUMBER(D120),ISNUMBER(E120),ISNUMBER(F120)),IF(ROUND(D120*E120,2)=ROUND(F120,2),0,1),0)</x:f>
        <x:v>0</x:v>
      </x:c>
      <x:c r="I120" s="2" t="n">
        <x:f>IF(COUNTIFS($A$8:$A$131,A120)&gt;1,1,0)</x:f>
        <x:v>0</x:v>
      </x:c>
      <x:c r="J120" s="2" t="n">
        <x:f>IF(AND(A120&lt;&gt;"",B120&lt;&gt;"",C120&lt;&gt;"",ISNUMBER(D120),ISNUMBER(E120),ISNUMBER(F120)),0,1)</x:f>
        <x:v>0</x:v>
      </x:c>
      <x:c r="K120" s="2" t="str">
        <x:v>Gabriel Renaud</x:v>
      </x:c>
    </x:row>
    <x:row r="121" ht="25" customHeight="1">
      <x:c r="A121" s="2" t="str">
        <x:v>F011-1</x:v>
      </x:c>
      <x:c r="B121" s="2" t="str">
        <x:v>M011</x:v>
      </x:c>
      <x:c r="C121" s="2" t="str">
        <x:v>Lumévia Personnel</x:v>
      </x:c>
      <x:c r="D121" s="11" t="n">
        <x:v>7.5</x:v>
      </x:c>
      <x:c r="E121" s="11" t="n">
        <x:v>65</x:v>
      </x:c>
      <x:c r="F121" s="11" t="n">
        <x:v>487.5</x:v>
      </x:c>
      <x:c r="G121" s="2" t="str">
        <x:v>Oui</x:v>
      </x:c>
      <x:c r="H121" s="2" t="n">
        <x:f>IF(AND(ISNUMBER(D121),ISNUMBER(E121),ISNUMBER(F121)),IF(ROUND(D121*E121,2)=ROUND(F121,2),0,1),0)</x:f>
        <x:v>0</x:v>
      </x:c>
      <x:c r="I121" s="2" t="n">
        <x:f>IF(COUNTIFS($A$8:$A$131,A121)&gt;1,1,0)</x:f>
        <x:v>0</x:v>
      </x:c>
      <x:c r="J121" s="2" t="n">
        <x:f>IF(AND(A121&lt;&gt;"",B121&lt;&gt;"",C121&lt;&gt;"",ISNUMBER(D121),ISNUMBER(E121),ISNUMBER(F121)),0,1)</x:f>
        <x:v>0</x:v>
      </x:c>
      <x:c r="K121" s="2" t="str">
        <x:v>Manon Clerc</x:v>
      </x:c>
    </x:row>
    <x:row r="122" ht="25" customHeight="1">
      <x:c r="A122" s="2" t="str">
        <x:v>F010-1</x:v>
      </x:c>
      <x:c r="B122" s="2" t="str">
        <x:v>M010</x:v>
      </x:c>
      <x:c r="C122" s="2" t="str">
        <x:v>Alpélia Intérim</x:v>
      </x:c>
      <x:c r="D122" s="11" t="n">
        <x:v>10</x:v>
      </x:c>
      <x:c r="E122" s="11" t="n">
        <x:v>60</x:v>
      </x:c>
      <x:c r="F122" s="11" t="n">
        <x:v>600</x:v>
      </x:c>
      <x:c r="G122" s="2" t="str">
        <x:v>Oui</x:v>
      </x:c>
      <x:c r="H122" s="2" t="n">
        <x:f>IF(AND(ISNUMBER(D122),ISNUMBER(E122),ISNUMBER(F122)),IF(ROUND(D122*E122,2)=ROUND(F122,2),0,1),0)</x:f>
        <x:v>0</x:v>
      </x:c>
      <x:c r="I122" s="2" t="n">
        <x:f>IF(COUNTIFS($A$8:$A$131,A122)&gt;1,1,0)</x:f>
        <x:v>0</x:v>
      </x:c>
      <x:c r="J122" s="2" t="n">
        <x:f>IF(AND(A122&lt;&gt;"",B122&lt;&gt;"",C122&lt;&gt;"",ISNUMBER(D122),ISNUMBER(E122),ISNUMBER(F122)),0,1)</x:f>
        <x:v>0</x:v>
      </x:c>
      <x:c r="K122" s="2" t="str">
        <x:v>Louis Girard</x:v>
      </x:c>
    </x:row>
    <x:row r="123" ht="25" customHeight="1">
      <x:c r="A123" s="2" t="str">
        <x:v>F009-2</x:v>
      </x:c>
      <x:c r="B123" s="2" t="str">
        <x:v>M009</x:v>
      </x:c>
      <x:c r="C123" s="2" t="str">
        <x:v>Orivelle Placement</x:v>
      </x:c>
      <x:c r="D123" s="11" t="n">
        <x:v>4.5</x:v>
      </x:c>
      <x:c r="E123" s="11" t="n">
        <x:v>55</x:v>
      </x:c>
      <x:c r="F123" s="11" t="n">
        <x:v>247.5</x:v>
      </x:c>
      <x:c r="G123" s="2" t="str">
        <x:v>Oui</x:v>
      </x:c>
      <x:c r="H123" s="2" t="n">
        <x:f>IF(AND(ISNUMBER(D123),ISNUMBER(E123),ISNUMBER(F123)),IF(ROUND(D123*E123,2)=ROUND(F123,2),0,1),0)</x:f>
        <x:v>0</x:v>
      </x:c>
      <x:c r="I123" s="2" t="n">
        <x:f>IF(COUNTIFS($A$8:$A$131,A123)&gt;1,1,0)</x:f>
        <x:v>0</x:v>
      </x:c>
      <x:c r="J123" s="2" t="n">
        <x:f>IF(AND(A123&lt;&gt;"",B123&lt;&gt;"",C123&lt;&gt;"",ISNUMBER(D123),ISNUMBER(E123),ISNUMBER(F123)),0,1)</x:f>
        <x:v>0</x:v>
      </x:c>
      <x:c r="K123" s="2" t="str">
        <x:v>Sarah Dumont</x:v>
      </x:c>
    </x:row>
    <x:row r="124" ht="25" customHeight="1">
      <x:c r="A124" s="2" t="str">
        <x:v>F009-1</x:v>
      </x:c>
      <x:c r="B124" s="2" t="str">
        <x:v>M009</x:v>
      </x:c>
      <x:c r="C124" s="2" t="str">
        <x:v>Orivelle Placement</x:v>
      </x:c>
      <x:c r="D124" s="11" t="n">
        <x:v>4.5</x:v>
      </x:c>
      <x:c r="E124" s="11" t="n">
        <x:v>55</x:v>
      </x:c>
      <x:c r="F124" s="11" t="n">
        <x:v>247.5</x:v>
      </x:c>
      <x:c r="G124" s="2" t="str">
        <x:v>Oui</x:v>
      </x:c>
      <x:c r="H124" s="2" t="n">
        <x:f>IF(AND(ISNUMBER(D124),ISNUMBER(E124),ISNUMBER(F124)),IF(ROUND(D124*E124,2)=ROUND(F124,2),0,1),0)</x:f>
        <x:v>0</x:v>
      </x:c>
      <x:c r="I124" s="2" t="n">
        <x:f>IF(COUNTIFS($A$8:$A$131,A124)&gt;1,1,0)</x:f>
        <x:v>0</x:v>
      </x:c>
      <x:c r="J124" s="2" t="n">
        <x:f>IF(AND(A124&lt;&gt;"",B124&lt;&gt;"",C124&lt;&gt;"",ISNUMBER(D124),ISNUMBER(E124),ISNUMBER(F124)),0,1)</x:f>
        <x:v>0</x:v>
      </x:c>
      <x:c r="K124" s="2" t="str">
        <x:v>Sarah Dumont</x:v>
      </x:c>
    </x:row>
    <x:row r="125" ht="25" customHeight="1">
      <x:c r="A125" s="2" t="str">
        <x:v>F008-1</x:v>
      </x:c>
      <x:c r="B125" s="2" t="str">
        <x:v>M008</x:v>
      </x:c>
      <x:c r="C125" s="2" t="str">
        <x:v>Lumévia Personnel</x:v>
      </x:c>
      <x:c r="D125" s="11" t="n">
        <x:v>6</x:v>
      </x:c>
      <x:c r="E125" s="11" t="n">
        <x:v>70</x:v>
      </x:c>
      <x:c r="F125" s="11" t="n">
        <x:v>420</x:v>
      </x:c>
      <x:c r="G125" s="2" t="str">
        <x:v>Oui</x:v>
      </x:c>
      <x:c r="H125" s="2" t="n">
        <x:f>IF(AND(ISNUMBER(D125),ISNUMBER(E125),ISNUMBER(F125)),IF(ROUND(D125*E125,2)=ROUND(F125,2),0,1),0)</x:f>
        <x:v>0</x:v>
      </x:c>
      <x:c r="I125" s="2" t="n">
        <x:f>IF(COUNTIFS($A$8:$A$131,A125)&gt;1,1,0)</x:f>
        <x:v>1</x:v>
      </x:c>
      <x:c r="J125" s="2" t="n">
        <x:f>IF(AND(A125&lt;&gt;"",B125&lt;&gt;"",C125&lt;&gt;"",ISNUMBER(D125),ISNUMBER(E125),ISNUMBER(F125)),0,1)</x:f>
        <x:v>0</x:v>
      </x:c>
      <x:c r="K125" s="2" t="str">
        <x:v>Arthur Lambert</x:v>
      </x:c>
    </x:row>
    <x:row r="126" ht="25" customHeight="1">
      <x:c r="A126" s="2" t="str">
        <x:v>F007-1</x:v>
      </x:c>
      <x:c r="B126" s="2" t="str">
        <x:v>M007</x:v>
      </x:c>
      <x:c r="C126" s="2" t="str">
        <x:v>Alpélia Intérim</x:v>
      </x:c>
      <x:c r="D126" s="11" t="n">
        <x:v>8</x:v>
      </x:c>
      <x:c r="E126" s="11" t="n">
        <x:v>65</x:v>
      </x:c>
      <x:c r="F126" s="11" t="n">
        <x:v>520</x:v>
      </x:c>
      <x:c r="G126" s="2" t="str">
        <x:v>Oui</x:v>
      </x:c>
      <x:c r="H126" s="2" t="n">
        <x:f>IF(AND(ISNUMBER(D126),ISNUMBER(E126),ISNUMBER(F126)),IF(ROUND(D126*E126,2)=ROUND(F126,2),0,1),0)</x:f>
        <x:v>0</x:v>
      </x:c>
      <x:c r="I126" s="2" t="n">
        <x:f>IF(COUNTIFS($A$8:$A$131,A126)&gt;1,1,0)</x:f>
        <x:v>0</x:v>
      </x:c>
      <x:c r="J126" s="2" t="n">
        <x:f>IF(AND(A126&lt;&gt;"",B126&lt;&gt;"",C126&lt;&gt;"",ISNUMBER(D126),ISNUMBER(E126),ISNUMBER(F126)),0,1)</x:f>
        <x:v>0</x:v>
      </x:c>
      <x:c r="K126" s="2" t="str">
        <x:v>Chloé Vuille</x:v>
      </x:c>
    </x:row>
    <x:row r="127" ht="25" customHeight="1">
      <x:c r="A127" s="2" t="str">
        <x:v>F006-1</x:v>
      </x:c>
      <x:c r="B127" s="2" t="str">
        <x:v>M006</x:v>
      </x:c>
      <x:c r="C127" s="2" t="str">
        <x:v>Orivelle Placement</x:v>
      </x:c>
      <x:c r="D127" s="11" t="n">
        <x:v>7.5</x:v>
      </x:c>
      <x:c r="E127" s="11" t="n">
        <x:v>60</x:v>
      </x:c>
      <x:c r="F127" s="11" t="n">
        <x:v>450</x:v>
      </x:c>
      <x:c r="G127" s="2" t="str">
        <x:v>Non</x:v>
      </x:c>
      <x:c r="H127" s="2" t="n">
        <x:f>IF(AND(ISNUMBER(D127),ISNUMBER(E127),ISNUMBER(F127)),IF(ROUND(D127*E127,2)=ROUND(F127,2),0,1),0)</x:f>
        <x:v>0</x:v>
      </x:c>
      <x:c r="I127" s="2" t="n">
        <x:f>IF(COUNTIFS($A$8:$A$131,A127)&gt;1,1,0)</x:f>
        <x:v>0</x:v>
      </x:c>
      <x:c r="J127" s="2" t="n">
        <x:f>IF(AND(A127&lt;&gt;"",B127&lt;&gt;"",C127&lt;&gt;"",ISNUMBER(D127),ISNUMBER(E127),ISNUMBER(F127)),0,1)</x:f>
        <x:v>0</x:v>
      </x:c>
      <x:c r="K127" s="2" t="str">
        <x:v>Hugo Monnier</x:v>
      </x:c>
    </x:row>
    <x:row r="128" ht="25" customHeight="1">
      <x:c r="A128" s="2" t="str">
        <x:v>F004-1</x:v>
      </x:c>
      <x:c r="B128" s="2" t="str">
        <x:v>M004</x:v>
      </x:c>
      <x:c r="C128" s="2" t="str">
        <x:v>Alpélia Intérim</x:v>
      </x:c>
      <x:c r="D128" s="11" t="n">
        <x:v>9</x:v>
      </x:c>
      <x:c r="E128" s="11" t="n">
        <x:v>70</x:v>
      </x:c>
      <x:c r="F128" s="11" t="n">
        <x:v>642</x:v>
      </x:c>
      <x:c r="G128" s="2" t="str">
        <x:v>Oui</x:v>
      </x:c>
      <x:c r="H128" s="2" t="n">
        <x:f>IF(AND(ISNUMBER(D128),ISNUMBER(E128),ISNUMBER(F128)),IF(ROUND(D128*E128,2)=ROUND(F128,2),0,1),0)</x:f>
        <x:v>1</x:v>
      </x:c>
      <x:c r="I128" s="2" t="n">
        <x:f>IF(COUNTIFS($A$8:$A$131,A128)&gt;1,1,0)</x:f>
        <x:v>0</x:v>
      </x:c>
      <x:c r="J128" s="2" t="n">
        <x:f>IF(AND(A128&lt;&gt;"",B128&lt;&gt;"",C128&lt;&gt;"",ISNUMBER(D128),ISNUMBER(E128),ISNUMBER(F128)),0,1)</x:f>
        <x:v>0</x:v>
      </x:c>
      <x:c r="K128" s="2" t="str">
        <x:v>Nathan Rochat</x:v>
      </x:c>
    </x:row>
    <x:row r="129" ht="25" customHeight="1">
      <x:c r="A129" s="2" t="str">
        <x:v>F003-1</x:v>
      </x:c>
      <x:c r="B129" s="2" t="str">
        <x:v>M003</x:v>
      </x:c>
      <x:c r="C129" s="2" t="str">
        <x:v>Orivelle Placement</x:v>
      </x:c>
      <x:c r="D129" s="11" t="n">
        <x:v>6</x:v>
      </x:c>
      <x:c r="E129" s="11" t="n">
        <x:v>70</x:v>
      </x:c>
      <x:c r="F129" s="11" t="n">
        <x:v>420</x:v>
      </x:c>
      <x:c r="G129" s="2" t="str">
        <x:v>Oui</x:v>
      </x:c>
      <x:c r="H129" s="2" t="n">
        <x:f>IF(AND(ISNUMBER(D129),ISNUMBER(E129),ISNUMBER(F129)),IF(ROUND(D129*E129,2)=ROUND(F129,2),0,1),0)</x:f>
        <x:v>0</x:v>
      </x:c>
      <x:c r="I129" s="2" t="n">
        <x:f>IF(COUNTIFS($A$8:$A$131,A129)&gt;1,1,0)</x:f>
        <x:v>0</x:v>
      </x:c>
      <x:c r="J129" s="2" t="n">
        <x:f>IF(AND(A129&lt;&gt;"",B129&lt;&gt;"",C129&lt;&gt;"",ISNUMBER(D129),ISNUMBER(E129),ISNUMBER(F129)),0,1)</x:f>
        <x:v>0</x:v>
      </x:c>
      <x:c r="K129" s="2" t="str">
        <x:v>Emma Favre</x:v>
      </x:c>
    </x:row>
    <x:row r="130" ht="25" customHeight="1">
      <x:c r="A130" s="2" t="str">
        <x:v>F002-1</x:v>
      </x:c>
      <x:c r="B130" s="2" t="str">
        <x:v>M002</x:v>
      </x:c>
      <x:c r="C130" s="2" t="str">
        <x:v>Lumévia Personnel</x:v>
      </x:c>
      <x:c r="D130" s="11" t="n">
        <x:v>9</x:v>
      </x:c>
      <x:c r="E130" s="11" t="n">
        <x:v>60</x:v>
      </x:c>
      <x:c r="F130" s="11" t="n">
        <x:v>540</x:v>
      </x:c>
      <x:c r="G130" s="2" t="str">
        <x:v>Oui</x:v>
      </x:c>
      <x:c r="H130" s="2" t="n">
        <x:f>IF(AND(ISNUMBER(D130),ISNUMBER(E130),ISNUMBER(F130)),IF(ROUND(D130*E130,2)=ROUND(F130,2),0,1),0)</x:f>
        <x:v>0</x:v>
      </x:c>
      <x:c r="I130" s="2" t="n">
        <x:f>IF(COUNTIFS($A$8:$A$131,A130)&gt;1,1,0)</x:f>
        <x:v>0</x:v>
      </x:c>
      <x:c r="J130" s="2" t="n">
        <x:f>IF(AND(A130&lt;&gt;"",B130&lt;&gt;"",C130&lt;&gt;"",ISNUMBER(D130),ISNUMBER(E130),ISNUMBER(F130)),0,1)</x:f>
        <x:v>0</x:v>
      </x:c>
      <x:c r="K130" s="2" t="str">
        <x:v>Lucas Perrin</x:v>
      </x:c>
    </x:row>
    <x:row r="131" ht="25" customHeight="1">
      <x:c r="A131" s="2" t="str">
        <x:v>F001-1</x:v>
      </x:c>
      <x:c r="B131" s="2" t="str">
        <x:v>M001</x:v>
      </x:c>
      <x:c r="C131" s="2" t="str">
        <x:v>Alpélia Intérim</x:v>
      </x:c>
      <x:c r="D131" s="11" t="n">
        <x:v>7.5</x:v>
      </x:c>
      <x:c r="E131" s="11" t="n">
        <x:v>55</x:v>
      </x:c>
      <x:c r="F131" s="11" t="n">
        <x:v>412.5</x:v>
      </x:c>
      <x:c r="G131" s="2" t="str">
        <x:v>Oui</x:v>
      </x:c>
      <x:c r="H131" s="2" t="n">
        <x:f>IF(AND(ISNUMBER(D131),ISNUMBER(E131),ISNUMBER(F131)),IF(ROUND(D131*E131,2)=ROUND(F131,2),0,1),0)</x:f>
        <x:v>0</x:v>
      </x:c>
      <x:c r="I131" s="2" t="n">
        <x:f>IF(COUNTIFS($A$8:$A$131,A131)&gt;1,1,0)</x:f>
        <x:v>0</x:v>
      </x:c>
      <x:c r="J131" s="2" t="n">
        <x:f>IF(AND(A131&lt;&gt;"",B131&lt;&gt;"",C131&lt;&gt;"",ISNUMBER(D131),ISNUMBER(E131),ISNUMBER(F131)),0,1)</x:f>
        <x:v>0</x:v>
      </x:c>
      <x:c r="K131" s="2" t="str">
        <x:v>Camille Morel</x:v>
      </x:c>
    </x:row>
  </x:sheetData>
  <x:conditionalFormatting sqref="A8:A131">
    <x:cfRule type="duplicateValues" dxfId="0" priority="1"/>
  </x:conditionalFormatting>
  <x:dataValidations count="1">
    <x:dataValidation type="list" sqref="G8:G131">
      <x:formula1>"Oui,Non"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c7d39eb3a2894d85"/>
  </x:tableParts>
</x:worksheet>
</file>